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N:\macroeconomic\Greta\Website\2022\22.07\Arm\"/>
    </mc:Choice>
  </mc:AlternateContent>
  <xr:revisionPtr revIDLastSave="0" documentId="13_ncr:1_{612B5551-348C-4CF4-BEA0-E831F8315B7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crocucanish-Q (2)" sheetId="6" r:id="rId1"/>
    <sheet name="Sheet1" sheetId="1" r:id="rId2"/>
  </sheets>
  <externalReferences>
    <externalReference r:id="rId3"/>
  </externalReferences>
  <definedNames>
    <definedName name="Z_1EBCD72E_49F7_4D3E_972D_FB5558537BB3_.wvu.PrintArea" localSheetId="0" hidden="1">'Macrocucanish-Q (2)'!$A$1:$T$73</definedName>
    <definedName name="Z_2B7158D9_E77B_494C_8258_A5120F63A6B4_.wvu.PrintArea" localSheetId="0" hidden="1">'Macrocucanish-Q (2)'!$A$1:$T$73</definedName>
    <definedName name="Z_51695713_46B7_401E_A110_520FE65268E1_.wvu.Cols" localSheetId="0" hidden="1">'Macrocucanish-Q (2)'!$N:$N</definedName>
    <definedName name="Z_51695713_46B7_401E_A110_520FE65268E1_.wvu.PrintArea" localSheetId="0" hidden="1">'Macrocucanish-Q (2)'!$A$1:$T$73</definedName>
    <definedName name="Z_AC638E11_A935_4305_9599_522B64016A04_.wvu.Cols" localSheetId="0" hidden="1">'Macrocucanish-Q (2)'!$K:$K</definedName>
    <definedName name="Z_AC638E11_A935_4305_9599_522B64016A04_.wvu.Rows" localSheetId="0" hidden="1">'Macrocucanish-Q (2)'!$66:$67,'Macrocucanish-Q (2)'!#REF!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9" i="6" l="1"/>
  <c r="S17" i="6"/>
  <c r="T17" i="6"/>
  <c r="U17" i="6"/>
  <c r="V17" i="6"/>
  <c r="W17" i="6"/>
  <c r="X17" i="6"/>
  <c r="Y17" i="6"/>
  <c r="Z17" i="6"/>
  <c r="AA17" i="6"/>
  <c r="AB17" i="6"/>
  <c r="T30" i="6"/>
  <c r="U30" i="6"/>
  <c r="V30" i="6"/>
  <c r="W30" i="6"/>
  <c r="X30" i="6"/>
  <c r="Y30" i="6"/>
  <c r="Z30" i="6"/>
  <c r="AB30" i="6"/>
  <c r="T31" i="6"/>
  <c r="U31" i="6"/>
  <c r="V31" i="6"/>
  <c r="W31" i="6"/>
  <c r="X31" i="6"/>
  <c r="Y31" i="6"/>
  <c r="Z31" i="6"/>
  <c r="AB31" i="6"/>
  <c r="C32" i="6"/>
  <c r="D32" i="6"/>
  <c r="E32" i="6"/>
  <c r="F32" i="6"/>
  <c r="G32" i="6"/>
  <c r="H32" i="6"/>
  <c r="I32" i="6"/>
  <c r="J32" i="6"/>
  <c r="K32" i="6"/>
  <c r="L32" i="6"/>
  <c r="M32" i="6"/>
  <c r="O32" i="6"/>
  <c r="Q32" i="6"/>
  <c r="S32" i="6"/>
  <c r="T32" i="6"/>
  <c r="U32" i="6"/>
  <c r="V32" i="6"/>
  <c r="W32" i="6"/>
  <c r="X32" i="6"/>
  <c r="Y32" i="6"/>
  <c r="Z32" i="6"/>
  <c r="AB32" i="6"/>
  <c r="C33" i="6"/>
  <c r="D33" i="6"/>
  <c r="E33" i="6"/>
  <c r="F33" i="6"/>
  <c r="G33" i="6"/>
  <c r="H33" i="6"/>
  <c r="I33" i="6"/>
  <c r="J33" i="6"/>
  <c r="K33" i="6"/>
  <c r="L33" i="6"/>
  <c r="M33" i="6"/>
  <c r="O33" i="6"/>
  <c r="Q33" i="6"/>
  <c r="S33" i="6"/>
  <c r="T33" i="6"/>
  <c r="U33" i="6"/>
  <c r="V33" i="6"/>
  <c r="W33" i="6"/>
  <c r="X33" i="6"/>
  <c r="Y33" i="6"/>
  <c r="Z33" i="6"/>
  <c r="AB33" i="6"/>
  <c r="B35" i="6"/>
  <c r="C35" i="6"/>
  <c r="D35" i="6"/>
  <c r="E35" i="6"/>
  <c r="F35" i="6"/>
  <c r="G35" i="6"/>
  <c r="H35" i="6"/>
  <c r="I35" i="6"/>
  <c r="J35" i="6"/>
  <c r="K35" i="6"/>
  <c r="L35" i="6"/>
  <c r="M35" i="6"/>
  <c r="O35" i="6"/>
  <c r="Q35" i="6"/>
  <c r="S35" i="6"/>
  <c r="T35" i="6"/>
  <c r="U35" i="6"/>
  <c r="V35" i="6"/>
  <c r="W35" i="6"/>
  <c r="X35" i="6"/>
  <c r="Y35" i="6"/>
  <c r="Z35" i="6"/>
  <c r="AA35" i="6"/>
  <c r="AB35" i="6"/>
  <c r="B36" i="6"/>
  <c r="C36" i="6"/>
  <c r="D36" i="6"/>
  <c r="E36" i="6"/>
  <c r="F36" i="6"/>
  <c r="G36" i="6"/>
  <c r="H36" i="6"/>
  <c r="I36" i="6"/>
  <c r="J36" i="6"/>
  <c r="K36" i="6"/>
  <c r="L36" i="6"/>
  <c r="M36" i="6"/>
  <c r="O36" i="6"/>
  <c r="Q36" i="6"/>
  <c r="S36" i="6"/>
  <c r="T36" i="6"/>
  <c r="U36" i="6"/>
  <c r="V36" i="6"/>
  <c r="W36" i="6"/>
  <c r="X36" i="6"/>
  <c r="Y36" i="6"/>
  <c r="Z36" i="6"/>
  <c r="AA36" i="6"/>
  <c r="AB36" i="6"/>
  <c r="S37" i="6"/>
  <c r="T37" i="6"/>
  <c r="U37" i="6"/>
  <c r="V37" i="6"/>
  <c r="W37" i="6"/>
  <c r="X37" i="6"/>
  <c r="Y37" i="6"/>
  <c r="Z37" i="6"/>
  <c r="AA37" i="6"/>
  <c r="AB37" i="6"/>
  <c r="S38" i="6"/>
  <c r="T38" i="6"/>
  <c r="U38" i="6"/>
  <c r="V38" i="6"/>
  <c r="W38" i="6"/>
  <c r="X38" i="6"/>
  <c r="Y38" i="6"/>
  <c r="Z38" i="6"/>
  <c r="AA38" i="6"/>
  <c r="AB38" i="6"/>
  <c r="T41" i="6"/>
  <c r="U41" i="6"/>
  <c r="B42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Q42" i="6"/>
  <c r="S42" i="6"/>
  <c r="T42" i="6"/>
  <c r="U42" i="6"/>
  <c r="V42" i="6"/>
  <c r="W42" i="6"/>
  <c r="X42" i="6"/>
  <c r="Y42" i="6"/>
  <c r="Z42" i="6"/>
  <c r="X44" i="6"/>
  <c r="Y44" i="6"/>
  <c r="Z44" i="6"/>
  <c r="T48" i="6"/>
  <c r="U48" i="6"/>
  <c r="V48" i="6"/>
  <c r="T49" i="6"/>
  <c r="U49" i="6"/>
  <c r="V49" i="6"/>
  <c r="T50" i="6"/>
  <c r="U50" i="6"/>
  <c r="V50" i="6"/>
  <c r="T51" i="6"/>
  <c r="U51" i="6"/>
  <c r="V51" i="6"/>
  <c r="AA51" i="6"/>
  <c r="AB51" i="6"/>
</calcChain>
</file>

<file path=xl/sharedStrings.xml><?xml version="1.0" encoding="utf-8"?>
<sst xmlns="http://schemas.openxmlformats.org/spreadsheetml/2006/main" count="73" uniqueCount="52">
  <si>
    <t>2012*</t>
  </si>
  <si>
    <t>2013*</t>
  </si>
  <si>
    <t>2014*</t>
  </si>
  <si>
    <t>Անվանական ՀՆԱ (մլրդ դրամ)</t>
  </si>
  <si>
    <t>Անվանական ՀՆԱ (մլն ԱՄՆ դոլար)</t>
  </si>
  <si>
    <t xml:space="preserve">ՀՆԱ ինդեքս դեֆլյատոր, % </t>
  </si>
  <si>
    <t>-</t>
  </si>
  <si>
    <t>ՀՆԱ-ի իրական աճի ինդեքս, %</t>
  </si>
  <si>
    <t>Մեկ շնչին ընկնող ՀՆԱ (ԱՄՆ դոլար)</t>
  </si>
  <si>
    <t>Սպառում/ՀՆԱ, %</t>
  </si>
  <si>
    <t xml:space="preserve">Մասնավոր սպառում/ՀՆԱ. % </t>
  </si>
  <si>
    <t>Պետական սպառում/ՀՆԱ, %</t>
  </si>
  <si>
    <t xml:space="preserve">Ներդրումներ/ՀՆԱ % </t>
  </si>
  <si>
    <t xml:space="preserve">Զուտ արտահանում/ՀՆԱ, % </t>
  </si>
  <si>
    <t>Վիճակագրական շեղում/ՀՆԱ, %</t>
  </si>
  <si>
    <t>`</t>
  </si>
  <si>
    <t>Արտաքին պետական պարտք, մլն ԱՄՆ դոլար</t>
  </si>
  <si>
    <t>Արտաքին պետական պարտք/ՀՆԱ, %</t>
  </si>
  <si>
    <t>Ներմուծման ծածկույթի ցուցանիշը, ամիս</t>
  </si>
  <si>
    <t>Տնտեսության բացվածության ցուցանիշ, (%)***</t>
  </si>
  <si>
    <t>Աղբյուրը` Հայաստանի Հանրապետության ֆինանսների նախարարություն</t>
  </si>
  <si>
    <t>Աղբյուրը` Հայաստանի Հանրապետության ֆինանսների նախարարություն****</t>
  </si>
  <si>
    <t xml:space="preserve">***Ապրանքների և ծառայությունների միջին առևտրաշրջանառություն/ՀՆԱ հարաբերակցություն </t>
  </si>
  <si>
    <t xml:space="preserve">****2008 թվականից սկսած Պետական բյուջեի ցուցանիշները ներկայացված են GFS 2001 դասակարգմամբ                               </t>
  </si>
  <si>
    <t>Աղբյուրը` ՀՀ վիճակագրական կոմիտե` ՀՀ սոցիալ-տնտեսական վիճակը ամսական զեկույց</t>
  </si>
  <si>
    <t>Աղբյուրը` ՀՀ  վիճակագրական կոմիտե, վճարային հաշվեկշիռ BPM-6 մեթոդաբանությամբ</t>
  </si>
  <si>
    <t>(մլն ԱՄՆ դոլար)</t>
  </si>
  <si>
    <t xml:space="preserve">Ընթացիկ հաշվի պակասուրդը </t>
  </si>
  <si>
    <t xml:space="preserve">Ապրանքների և ծառայությունների արտահանում </t>
  </si>
  <si>
    <t>Ապրանքների արտահանում</t>
  </si>
  <si>
    <t>Ապրանքների և ծառայությունների ներմուծում</t>
  </si>
  <si>
    <t>Ապրանքների ներմուծում</t>
  </si>
  <si>
    <t>Ծառայություններ</t>
  </si>
  <si>
    <t>Սկզբնական եկամուտներ</t>
  </si>
  <si>
    <t>Աշխատողների վարձատրություն</t>
  </si>
  <si>
    <t>Երկրորդային եկամուտներ</t>
  </si>
  <si>
    <t>Պետական կառավարում</t>
  </si>
  <si>
    <t>Անձնական տրանսֆերտներ</t>
  </si>
  <si>
    <t xml:space="preserve">Օտարերկրյա ուղղակի ներդրումներ </t>
  </si>
  <si>
    <t>(Աճ, համապատասխան ժամանակահատվածի նկատմամբ, %)</t>
  </si>
  <si>
    <t xml:space="preserve">Ապրանքների արտահանում </t>
  </si>
  <si>
    <t>(ՀՆԱ-ի նկատմամբ, %)</t>
  </si>
  <si>
    <t>Ընթացիկ հաշվի պակասուրդ</t>
  </si>
  <si>
    <t>Ընթացիկ հաշվի պակասուրդ (առանց պաշտոնական տրանսֆերտների)</t>
  </si>
  <si>
    <t>Պետական բյուջեի ընդամենը եկամուտներ</t>
  </si>
  <si>
    <t xml:space="preserve">Հարկային եկամուտներ և տուրքեր </t>
  </si>
  <si>
    <t>Պետական բյուջեի ընդամենը ծախսեր</t>
  </si>
  <si>
    <t xml:space="preserve">Պետական բյուջեի պակասուրդ </t>
  </si>
  <si>
    <t xml:space="preserve">*  2015 թվականից ՀՆԱ ցուցանիշները ՀՀ ՎԿ կողմից հաշվարկվում են համաձայն Ազգային հաշիվների համակարգ 2008 միջազգային ստանդարտի, ըստ որի վերանայվել են նաև 2012-2014թթ. տարեկան ցուցանիշները: 2000-2011թթ․ ցուցանիշները համադրելի չեն հետագա տարիների տվյալների հետ։ </t>
  </si>
  <si>
    <t>ՀՀ տնտեսությունը բնութագրող հիմնական  մակրոտնտեսական ցուցանիշներ (տարեկան և եռամսյակային)</t>
  </si>
  <si>
    <t>2021 հունվար-մարտ</t>
  </si>
  <si>
    <t>2022 հունվար-մարտ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</si>
</sst>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"/>
    <numFmt numFmtId="165" formatCode="_-#,##0.0_-;\-#,##0.0_-;_-\ &quot;-&quot;??_-;_-@_-"/>
    <numFmt numFmtId="166" formatCode="#,##0.0"/>
    <numFmt numFmtId="167" formatCode="0.0000"/>
    <numFmt numFmtId="168" formatCode="#,##0.0000000000000000"/>
  </numFmts>
  <fonts count="18">
    <font>
      <sz val="11"/>
      <color theme="1"/>
      <name val="Calibri"/>
      <family val="2"/>
      <scheme val="minor"/>
    </font>
    <font>
      <sz val="10"/>
      <name val="Times Armenian"/>
      <charset val="204"/>
    </font>
    <font>
      <b/>
      <sz val="11"/>
      <name val="GHEA Grapalat"/>
      <family val="3"/>
    </font>
    <font>
      <sz val="10"/>
      <name val="GHEA Grapalat"/>
      <family val="3"/>
    </font>
    <font>
      <b/>
      <sz val="10.5"/>
      <name val="GHEA Grapalat"/>
      <family val="3"/>
    </font>
    <font>
      <b/>
      <sz val="10"/>
      <name val="GHEA Grapalat"/>
      <family val="3"/>
    </font>
    <font>
      <sz val="10"/>
      <name val="Times Armenian"/>
      <family val="1"/>
    </font>
    <font>
      <i/>
      <sz val="9"/>
      <name val="GHEA Grapalat"/>
      <family val="3"/>
    </font>
    <font>
      <sz val="9"/>
      <name val="GHEA Grapalat"/>
      <family val="3"/>
    </font>
    <font>
      <sz val="11"/>
      <color indexed="8"/>
      <name val="Calibri"/>
      <family val="2"/>
    </font>
    <font>
      <sz val="11"/>
      <name val="GHEA Grapalat"/>
      <family val="3"/>
    </font>
    <font>
      <b/>
      <i/>
      <sz val="10.5"/>
      <name val="GHEA Grapalat"/>
      <family val="3"/>
    </font>
    <font>
      <sz val="10"/>
      <name val="Arial"/>
      <family val="2"/>
    </font>
    <font>
      <b/>
      <sz val="9"/>
      <name val="Sylfaen"/>
      <family val="1"/>
    </font>
    <font>
      <sz val="11"/>
      <name val="Times Armenian"/>
      <family val="1"/>
    </font>
    <font>
      <i/>
      <sz val="10"/>
      <name val="GHEA Grapalat"/>
      <family val="3"/>
    </font>
    <font>
      <sz val="10.5"/>
      <name val="GHEA Grapalat"/>
      <family val="3"/>
    </font>
    <font>
      <b/>
      <sz val="9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43" fontId="6" fillId="0" borderId="0" applyFont="0" applyFill="0" applyBorder="0" applyAlignment="0" applyProtection="0"/>
    <xf numFmtId="0" fontId="6" fillId="0" borderId="0"/>
    <xf numFmtId="43" fontId="9" fillId="0" borderId="0" applyFont="0" applyFill="0" applyBorder="0" applyAlignment="0" applyProtection="0"/>
    <xf numFmtId="0" fontId="6" fillId="0" borderId="0"/>
    <xf numFmtId="0" fontId="12" fillId="0" borderId="0"/>
  </cellStyleXfs>
  <cellXfs count="105">
    <xf numFmtId="0" fontId="0" fillId="0" borderId="0" xfId="0"/>
    <xf numFmtId="164" fontId="3" fillId="2" borderId="5" xfId="3" quotePrefix="1" applyNumberFormat="1" applyFont="1" applyFill="1" applyBorder="1" applyAlignment="1">
      <alignment horizontal="right" wrapText="1"/>
    </xf>
    <xf numFmtId="165" fontId="8" fillId="2" borderId="5" xfId="2" applyNumberFormat="1" applyFont="1" applyFill="1" applyBorder="1" applyAlignment="1">
      <alignment horizontal="right"/>
    </xf>
    <xf numFmtId="164" fontId="3" fillId="2" borderId="2" xfId="3" applyNumberFormat="1" applyFont="1" applyFill="1" applyBorder="1" applyAlignment="1">
      <alignment horizontal="right" wrapText="1"/>
    </xf>
    <xf numFmtId="164" fontId="3" fillId="2" borderId="3" xfId="3" applyNumberFormat="1" applyFont="1" applyFill="1" applyBorder="1" applyAlignment="1">
      <alignment horizontal="right" wrapText="1"/>
    </xf>
    <xf numFmtId="164" fontId="3" fillId="2" borderId="5" xfId="2" applyNumberFormat="1" applyFont="1" applyFill="1" applyBorder="1" applyAlignment="1">
      <alignment horizontal="right" wrapText="1"/>
    </xf>
    <xf numFmtId="164" fontId="3" fillId="2" borderId="17" xfId="2" applyNumberFormat="1" applyFont="1" applyFill="1" applyBorder="1" applyAlignment="1">
      <alignment horizontal="right"/>
    </xf>
    <xf numFmtId="164" fontId="3" fillId="2" borderId="17" xfId="2" quotePrefix="1" applyNumberFormat="1" applyFont="1" applyFill="1" applyBorder="1" applyAlignment="1">
      <alignment horizontal="right"/>
    </xf>
    <xf numFmtId="164" fontId="3" fillId="2" borderId="10" xfId="3" quotePrefix="1" applyNumberFormat="1" applyFont="1" applyFill="1" applyBorder="1" applyAlignment="1">
      <alignment horizontal="right" wrapText="1"/>
    </xf>
    <xf numFmtId="164" fontId="3" fillId="2" borderId="5" xfId="3" applyNumberFormat="1" applyFont="1" applyFill="1" applyBorder="1" applyAlignment="1">
      <alignment horizontal="right"/>
    </xf>
    <xf numFmtId="164" fontId="3" fillId="2" borderId="10" xfId="3" applyNumberFormat="1" applyFont="1" applyFill="1" applyBorder="1" applyAlignment="1">
      <alignment horizontal="right"/>
    </xf>
    <xf numFmtId="1" fontId="3" fillId="2" borderId="3" xfId="3" applyNumberFormat="1" applyFont="1" applyFill="1" applyBorder="1" applyAlignment="1">
      <alignment horizontal="right" wrapText="1"/>
    </xf>
    <xf numFmtId="164" fontId="3" fillId="2" borderId="5" xfId="3" applyNumberFormat="1" applyFont="1" applyFill="1" applyBorder="1" applyAlignment="1">
      <alignment horizontal="right" wrapText="1"/>
    </xf>
    <xf numFmtId="0" fontId="2" fillId="2" borderId="0" xfId="5" applyFont="1" applyFill="1" applyAlignment="1">
      <alignment wrapText="1"/>
    </xf>
    <xf numFmtId="166" fontId="13" fillId="2" borderId="0" xfId="6" applyNumberFormat="1" applyFont="1" applyFill="1" applyAlignment="1">
      <alignment horizontal="right" vertical="center" wrapText="1"/>
    </xf>
    <xf numFmtId="164" fontId="3" fillId="2" borderId="0" xfId="3" quotePrefix="1" applyNumberFormat="1" applyFont="1" applyFill="1" applyAlignment="1">
      <alignment horizontal="right" wrapText="1"/>
    </xf>
    <xf numFmtId="164" fontId="15" fillId="2" borderId="0" xfId="3" applyNumberFormat="1" applyFont="1" applyFill="1" applyAlignment="1">
      <alignment horizontal="left" vertical="justify" wrapText="1"/>
    </xf>
    <xf numFmtId="164" fontId="3" fillId="2" borderId="0" xfId="3" applyNumberFormat="1" applyFont="1" applyFill="1" applyAlignment="1">
      <alignment horizontal="right" wrapText="1"/>
    </xf>
    <xf numFmtId="0" fontId="2" fillId="2" borderId="0" xfId="1" applyFont="1" applyFill="1" applyAlignment="1">
      <alignment wrapText="1"/>
    </xf>
    <xf numFmtId="0" fontId="1" fillId="2" borderId="0" xfId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1" fontId="5" fillId="2" borderId="13" xfId="1" applyNumberFormat="1" applyFont="1" applyFill="1" applyBorder="1" applyAlignment="1">
      <alignment horizontal="center" vertical="center" wrapText="1"/>
    </xf>
    <xf numFmtId="1" fontId="5" fillId="2" borderId="14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/>
    </xf>
    <xf numFmtId="0" fontId="4" fillId="2" borderId="15" xfId="1" applyFont="1" applyFill="1" applyBorder="1" applyAlignment="1">
      <alignment horizontal="left" wrapText="1"/>
    </xf>
    <xf numFmtId="164" fontId="3" fillId="2" borderId="16" xfId="1" applyNumberFormat="1" applyFont="1" applyFill="1" applyBorder="1" applyAlignment="1">
      <alignment horizontal="right" wrapText="1"/>
    </xf>
    <xf numFmtId="164" fontId="3" fillId="2" borderId="17" xfId="1" applyNumberFormat="1" applyFont="1" applyFill="1" applyBorder="1" applyAlignment="1">
      <alignment horizontal="right" wrapText="1"/>
    </xf>
    <xf numFmtId="164" fontId="3" fillId="2" borderId="0" xfId="1" applyNumberFormat="1" applyFont="1" applyFill="1"/>
    <xf numFmtId="0" fontId="4" fillId="2" borderId="6" xfId="1" applyFont="1" applyFill="1" applyBorder="1" applyAlignment="1">
      <alignment horizontal="left" wrapText="1"/>
    </xf>
    <xf numFmtId="164" fontId="3" fillId="2" borderId="4" xfId="1" applyNumberFormat="1" applyFont="1" applyFill="1" applyBorder="1" applyAlignment="1">
      <alignment horizontal="right" wrapText="1"/>
    </xf>
    <xf numFmtId="164" fontId="3" fillId="2" borderId="5" xfId="1" applyNumberFormat="1" applyFont="1" applyFill="1" applyBorder="1" applyAlignment="1">
      <alignment horizontal="right" wrapText="1"/>
    </xf>
    <xf numFmtId="168" fontId="3" fillId="2" borderId="0" xfId="1" applyNumberFormat="1" applyFont="1" applyFill="1"/>
    <xf numFmtId="0" fontId="6" fillId="2" borderId="0" xfId="1" applyFont="1" applyFill="1"/>
    <xf numFmtId="164" fontId="3" fillId="2" borderId="4" xfId="1" quotePrefix="1" applyNumberFormat="1" applyFont="1" applyFill="1" applyBorder="1" applyAlignment="1">
      <alignment horizontal="right" wrapText="1"/>
    </xf>
    <xf numFmtId="164" fontId="3" fillId="2" borderId="5" xfId="1" quotePrefix="1" applyNumberFormat="1" applyFont="1" applyFill="1" applyBorder="1" applyAlignment="1">
      <alignment horizontal="right" wrapText="1"/>
    </xf>
    <xf numFmtId="164" fontId="3" fillId="0" borderId="5" xfId="2" applyNumberFormat="1" applyFont="1" applyFill="1" applyBorder="1" applyAlignment="1">
      <alignment horizontal="right" wrapText="1"/>
    </xf>
    <xf numFmtId="0" fontId="10" fillId="2" borderId="0" xfId="1" applyFont="1" applyFill="1"/>
    <xf numFmtId="0" fontId="4" fillId="2" borderId="6" xfId="1" applyFont="1" applyFill="1" applyBorder="1" applyAlignment="1">
      <alignment horizontal="left" wrapText="1" indent="2"/>
    </xf>
    <xf numFmtId="0" fontId="4" fillId="2" borderId="11" xfId="1" applyFont="1" applyFill="1" applyBorder="1" applyAlignment="1">
      <alignment horizontal="left" wrapText="1"/>
    </xf>
    <xf numFmtId="164" fontId="3" fillId="2" borderId="9" xfId="1" quotePrefix="1" applyNumberFormat="1" applyFont="1" applyFill="1" applyBorder="1" applyAlignment="1">
      <alignment horizontal="right" wrapText="1"/>
    </xf>
    <xf numFmtId="164" fontId="3" fillId="2" borderId="10" xfId="1" quotePrefix="1" applyNumberFormat="1" applyFont="1" applyFill="1" applyBorder="1" applyAlignment="1">
      <alignment horizontal="right" wrapText="1"/>
    </xf>
    <xf numFmtId="164" fontId="3" fillId="2" borderId="10" xfId="1" applyNumberFormat="1" applyFont="1" applyFill="1" applyBorder="1" applyAlignment="1">
      <alignment horizontal="right" wrapText="1"/>
    </xf>
    <xf numFmtId="164" fontId="1" fillId="2" borderId="0" xfId="1" applyNumberFormat="1" applyFill="1"/>
    <xf numFmtId="0" fontId="6" fillId="2" borderId="18" xfId="1" applyFont="1" applyFill="1" applyBorder="1"/>
    <xf numFmtId="164" fontId="1" fillId="2" borderId="19" xfId="1" applyNumberFormat="1" applyFill="1" applyBorder="1"/>
    <xf numFmtId="0" fontId="4" fillId="2" borderId="2" xfId="1" applyFont="1" applyFill="1" applyBorder="1" applyAlignment="1">
      <alignment horizontal="left" wrapText="1"/>
    </xf>
    <xf numFmtId="164" fontId="3" fillId="2" borderId="3" xfId="1" applyNumberFormat="1" applyFont="1" applyFill="1" applyBorder="1" applyAlignment="1">
      <alignment wrapText="1"/>
    </xf>
    <xf numFmtId="164" fontId="3" fillId="2" borderId="3" xfId="1" applyNumberFormat="1" applyFont="1" applyFill="1" applyBorder="1" applyAlignment="1">
      <alignment horizontal="right" wrapText="1"/>
    </xf>
    <xf numFmtId="0" fontId="4" fillId="2" borderId="16" xfId="1" applyFont="1" applyFill="1" applyBorder="1" applyAlignment="1">
      <alignment horizontal="left" wrapText="1"/>
    </xf>
    <xf numFmtId="164" fontId="3" fillId="2" borderId="17" xfId="1" applyNumberFormat="1" applyFont="1" applyFill="1" applyBorder="1" applyAlignment="1">
      <alignment wrapText="1"/>
    </xf>
    <xf numFmtId="0" fontId="11" fillId="2" borderId="4" xfId="1" applyFont="1" applyFill="1" applyBorder="1" applyAlignment="1">
      <alignment horizontal="left" wrapText="1" indent="2"/>
    </xf>
    <xf numFmtId="164" fontId="3" fillId="2" borderId="5" xfId="1" applyNumberFormat="1" applyFont="1" applyFill="1" applyBorder="1" applyAlignment="1">
      <alignment wrapText="1"/>
    </xf>
    <xf numFmtId="0" fontId="4" fillId="2" borderId="4" xfId="1" applyFont="1" applyFill="1" applyBorder="1" applyAlignment="1">
      <alignment horizontal="left" wrapText="1"/>
    </xf>
    <xf numFmtId="0" fontId="4" fillId="2" borderId="9" xfId="1" applyFont="1" applyFill="1" applyBorder="1" applyAlignment="1">
      <alignment horizontal="left" wrapText="1"/>
    </xf>
    <xf numFmtId="0" fontId="4" fillId="2" borderId="2" xfId="1" applyFont="1" applyFill="1" applyBorder="1" applyAlignment="1">
      <alignment wrapText="1"/>
    </xf>
    <xf numFmtId="164" fontId="3" fillId="2" borderId="5" xfId="1" applyNumberFormat="1" applyFont="1" applyFill="1" applyBorder="1"/>
    <xf numFmtId="164" fontId="3" fillId="2" borderId="10" xfId="1" applyNumberFormat="1" applyFont="1" applyFill="1" applyBorder="1" applyAlignment="1">
      <alignment wrapText="1"/>
    </xf>
    <xf numFmtId="0" fontId="2" fillId="2" borderId="0" xfId="1" applyFont="1" applyFill="1" applyAlignment="1">
      <alignment horizontal="left" vertical="center" wrapText="1"/>
    </xf>
    <xf numFmtId="0" fontId="4" fillId="2" borderId="12" xfId="1" applyFont="1" applyFill="1" applyBorder="1" applyAlignment="1">
      <alignment horizontal="left" wrapText="1"/>
    </xf>
    <xf numFmtId="0" fontId="4" fillId="2" borderId="7" xfId="1" applyFont="1" applyFill="1" applyBorder="1" applyAlignment="1">
      <alignment horizontal="left" wrapText="1"/>
    </xf>
    <xf numFmtId="164" fontId="3" fillId="2" borderId="4" xfId="1" applyNumberFormat="1" applyFont="1" applyFill="1" applyBorder="1" applyAlignment="1">
      <alignment wrapText="1"/>
    </xf>
    <xf numFmtId="0" fontId="4" fillId="2" borderId="8" xfId="1" applyFont="1" applyFill="1" applyBorder="1" applyAlignment="1">
      <alignment horizontal="left" wrapText="1"/>
    </xf>
    <xf numFmtId="164" fontId="1" fillId="2" borderId="18" xfId="1" applyNumberFormat="1" applyFill="1" applyBorder="1"/>
    <xf numFmtId="0" fontId="3" fillId="2" borderId="19" xfId="1" applyFont="1" applyFill="1" applyBorder="1"/>
    <xf numFmtId="0" fontId="3" fillId="2" borderId="20" xfId="1" applyFont="1" applyFill="1" applyBorder="1"/>
    <xf numFmtId="164" fontId="3" fillId="2" borderId="2" xfId="1" quotePrefix="1" applyNumberFormat="1" applyFont="1" applyFill="1" applyBorder="1" applyAlignment="1">
      <alignment horizontal="right" wrapText="1"/>
    </xf>
    <xf numFmtId="164" fontId="3" fillId="2" borderId="3" xfId="1" quotePrefix="1" applyNumberFormat="1" applyFont="1" applyFill="1" applyBorder="1" applyAlignment="1">
      <alignment horizontal="right" wrapText="1"/>
    </xf>
    <xf numFmtId="1" fontId="3" fillId="2" borderId="3" xfId="1" applyNumberFormat="1" applyFont="1" applyFill="1" applyBorder="1" applyAlignment="1">
      <alignment horizontal="right" wrapText="1"/>
    </xf>
    <xf numFmtId="164" fontId="3" fillId="2" borderId="3" xfId="1" applyNumberFormat="1" applyFont="1" applyFill="1" applyBorder="1" applyAlignment="1">
      <alignment horizontal="right" vertical="top" wrapText="1"/>
    </xf>
    <xf numFmtId="164" fontId="3" fillId="2" borderId="21" xfId="1" applyNumberFormat="1" applyFont="1" applyFill="1" applyBorder="1" applyAlignment="1">
      <alignment horizontal="right" vertical="top" wrapText="1"/>
    </xf>
    <xf numFmtId="0" fontId="4" fillId="2" borderId="7" xfId="1" applyFont="1" applyFill="1" applyBorder="1" applyAlignment="1">
      <alignment wrapText="1"/>
    </xf>
    <xf numFmtId="1" fontId="3" fillId="2" borderId="5" xfId="1" applyNumberFormat="1" applyFont="1" applyFill="1" applyBorder="1" applyAlignment="1">
      <alignment horizontal="right" wrapText="1"/>
    </xf>
    <xf numFmtId="164" fontId="3" fillId="2" borderId="5" xfId="1" applyNumberFormat="1" applyFont="1" applyFill="1" applyBorder="1" applyAlignment="1">
      <alignment horizontal="right" vertical="top" wrapText="1"/>
    </xf>
    <xf numFmtId="164" fontId="3" fillId="2" borderId="22" xfId="1" applyNumberFormat="1" applyFont="1" applyFill="1" applyBorder="1" applyAlignment="1">
      <alignment horizontal="right" vertical="top" wrapText="1"/>
    </xf>
    <xf numFmtId="1" fontId="3" fillId="2" borderId="10" xfId="1" applyNumberFormat="1" applyFont="1" applyFill="1" applyBorder="1" applyAlignment="1">
      <alignment horizontal="right" wrapText="1"/>
    </xf>
    <xf numFmtId="164" fontId="3" fillId="2" borderId="10" xfId="1" applyNumberFormat="1" applyFont="1" applyFill="1" applyBorder="1" applyAlignment="1">
      <alignment horizontal="right" vertical="top" wrapText="1"/>
    </xf>
    <xf numFmtId="164" fontId="3" fillId="2" borderId="23" xfId="1" applyNumberFormat="1" applyFont="1" applyFill="1" applyBorder="1" applyAlignment="1">
      <alignment horizontal="right" vertical="top" wrapText="1"/>
    </xf>
    <xf numFmtId="0" fontId="7" fillId="2" borderId="0" xfId="1" applyFont="1" applyFill="1" applyAlignment="1">
      <alignment horizontal="left" vertical="top" wrapText="1"/>
    </xf>
    <xf numFmtId="0" fontId="4" fillId="2" borderId="0" xfId="1" applyFont="1" applyFill="1" applyAlignment="1">
      <alignment horizontal="left" wrapText="1"/>
    </xf>
    <xf numFmtId="1" fontId="5" fillId="2" borderId="0" xfId="1" applyNumberFormat="1" applyFont="1" applyFill="1" applyAlignment="1">
      <alignment horizontal="right" wrapText="1"/>
    </xf>
    <xf numFmtId="164" fontId="14" fillId="2" borderId="0" xfId="1" applyNumberFormat="1" applyFont="1" applyFill="1"/>
    <xf numFmtId="0" fontId="7" fillId="2" borderId="0" xfId="1" applyFont="1" applyFill="1" applyAlignment="1">
      <alignment horizontal="left" wrapText="1"/>
    </xf>
    <xf numFmtId="0" fontId="4" fillId="2" borderId="0" xfId="1" applyFont="1" applyFill="1" applyAlignment="1">
      <alignment horizontal="left" wrapText="1" indent="2"/>
    </xf>
    <xf numFmtId="164" fontId="3" fillId="2" borderId="0" xfId="1" quotePrefix="1" applyNumberFormat="1" applyFont="1" applyFill="1" applyAlignment="1">
      <alignment horizontal="right" wrapText="1"/>
    </xf>
    <xf numFmtId="0" fontId="7" fillId="2" borderId="0" xfId="1" applyFont="1" applyFill="1" applyAlignment="1">
      <alignment wrapText="1"/>
    </xf>
    <xf numFmtId="164" fontId="3" fillId="2" borderId="0" xfId="1" quotePrefix="1" applyNumberFormat="1" applyFont="1" applyFill="1" applyAlignment="1">
      <alignment horizontal="center" wrapText="1"/>
    </xf>
    <xf numFmtId="164" fontId="3" fillId="2" borderId="0" xfId="1" applyNumberFormat="1" applyFont="1" applyFill="1" applyAlignment="1">
      <alignment wrapText="1"/>
    </xf>
    <xf numFmtId="0" fontId="4" fillId="2" borderId="0" xfId="1" applyFont="1" applyFill="1" applyAlignment="1">
      <alignment wrapText="1"/>
    </xf>
    <xf numFmtId="0" fontId="7" fillId="2" borderId="0" xfId="1" applyFont="1" applyFill="1"/>
    <xf numFmtId="0" fontId="7" fillId="2" borderId="0" xfId="1" applyFont="1" applyFill="1" applyAlignment="1">
      <alignment horizontal="left"/>
    </xf>
    <xf numFmtId="164" fontId="8" fillId="2" borderId="0" xfId="1" quotePrefix="1" applyNumberFormat="1" applyFont="1" applyFill="1" applyAlignment="1">
      <alignment horizontal="right" wrapText="1"/>
    </xf>
    <xf numFmtId="167" fontId="16" fillId="2" borderId="0" xfId="1" applyNumberFormat="1" applyFont="1" applyFill="1" applyAlignment="1">
      <alignment horizontal="right"/>
    </xf>
    <xf numFmtId="0" fontId="17" fillId="2" borderId="0" xfId="1" applyFont="1" applyFill="1" applyAlignment="1">
      <alignment horizontal="left" wrapText="1"/>
    </xf>
    <xf numFmtId="0" fontId="3" fillId="0" borderId="0" xfId="1" applyFont="1"/>
    <xf numFmtId="164" fontId="3" fillId="0" borderId="0" xfId="1" applyNumberFormat="1" applyFont="1"/>
    <xf numFmtId="0" fontId="7" fillId="0" borderId="0" xfId="1" applyFont="1" applyAlignment="1">
      <alignment horizontal="left" wrapText="1"/>
    </xf>
    <xf numFmtId="1" fontId="3" fillId="0" borderId="0" xfId="1" applyNumberFormat="1" applyFont="1"/>
    <xf numFmtId="0" fontId="7" fillId="0" borderId="0" xfId="1" applyFont="1" applyAlignment="1">
      <alignment horizontal="left" vertical="top" wrapText="1"/>
    </xf>
    <xf numFmtId="164" fontId="3" fillId="0" borderId="10" xfId="1" applyNumberFormat="1" applyFont="1" applyBorder="1" applyAlignment="1">
      <alignment horizontal="right" wrapText="1"/>
    </xf>
    <xf numFmtId="164" fontId="3" fillId="0" borderId="5" xfId="1" applyNumberFormat="1" applyFont="1" applyBorder="1" applyAlignment="1">
      <alignment horizontal="right" wrapText="1"/>
    </xf>
    <xf numFmtId="164" fontId="3" fillId="0" borderId="5" xfId="1" applyNumberFormat="1" applyFont="1" applyBorder="1"/>
    <xf numFmtId="2" fontId="3" fillId="0" borderId="5" xfId="1" applyNumberFormat="1" applyFont="1" applyBorder="1" applyAlignment="1">
      <alignment horizontal="right" wrapText="1"/>
    </xf>
    <xf numFmtId="164" fontId="3" fillId="0" borderId="17" xfId="1" applyNumberFormat="1" applyFont="1" applyBorder="1" applyAlignment="1">
      <alignment horizontal="right" wrapText="1"/>
    </xf>
    <xf numFmtId="0" fontId="2" fillId="2" borderId="0" xfId="1" applyFont="1" applyFill="1" applyAlignment="1">
      <alignment horizontal="left" vertical="center" wrapText="1"/>
    </xf>
  </cellXfs>
  <cellStyles count="7">
    <cellStyle name="Comma 10 2 4" xfId="4" xr:uid="{00000000-0005-0000-0000-000000000000}"/>
    <cellStyle name="Comma 2" xfId="2" xr:uid="{00000000-0005-0000-0000-000001000000}"/>
    <cellStyle name="Normal" xfId="0" builtinId="0"/>
    <cellStyle name="Normal 2" xfId="1" xr:uid="{00000000-0005-0000-0000-000003000000}"/>
    <cellStyle name="Normal_branch Q" xfId="6" xr:uid="{00000000-0005-0000-0000-000004000000}"/>
    <cellStyle name="Normal_finprog dzogh1" xfId="5" xr:uid="{00000000-0005-0000-0000-000005000000}"/>
    <cellStyle name="Normal_Website hunvar-ogostos" xfId="3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macrocucanish_M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cucanish-M (2)"/>
      <sheetName val="Sheet1"/>
    </sheetNames>
    <sheetDataSet>
      <sheetData sheetId="0">
        <row r="26">
          <cell r="Q26">
            <v>1167.7440236999998</v>
          </cell>
          <cell r="R26">
            <v>1171.1072690000001</v>
          </cell>
          <cell r="S26">
            <v>1237.7807658799998</v>
          </cell>
        </row>
        <row r="27">
          <cell r="Q27">
            <v>1067.8887642</v>
          </cell>
          <cell r="R27">
            <v>1079.6890999999998</v>
          </cell>
          <cell r="S27">
            <v>1157.9884081800001</v>
          </cell>
        </row>
        <row r="28">
          <cell r="Q28">
            <v>1408.9964617999999</v>
          </cell>
          <cell r="R28">
            <v>1449.0633626000001</v>
          </cell>
          <cell r="S28">
            <v>1504.8022297</v>
          </cell>
        </row>
        <row r="29">
          <cell r="Q29">
            <v>-241.25243810000006</v>
          </cell>
          <cell r="R29">
            <v>-277.95609360000003</v>
          </cell>
          <cell r="S29">
            <v>-267.02146382000024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334356-2BF4-422F-88A0-595276598552}">
  <sheetPr>
    <pageSetUpPr fitToPage="1"/>
  </sheetPr>
  <dimension ref="A1:IE101"/>
  <sheetViews>
    <sheetView tabSelected="1" showRuler="0" zoomScaleNormal="100" workbookViewId="0">
      <pane xSplit="1" ySplit="3" topLeftCell="N4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ColWidth="9.140625" defaultRowHeight="13.5"/>
  <cols>
    <col min="1" max="1" width="59.5703125" style="20" customWidth="1"/>
    <col min="2" max="2" width="7.28515625" style="20" customWidth="1"/>
    <col min="3" max="3" width="9.42578125" style="20" customWidth="1"/>
    <col min="4" max="4" width="7.28515625" style="20" customWidth="1"/>
    <col min="5" max="8" width="8" style="20" customWidth="1"/>
    <col min="9" max="9" width="7.140625" style="20" customWidth="1"/>
    <col min="10" max="10" width="8.42578125" style="20" customWidth="1"/>
    <col min="11" max="11" width="8" style="20" customWidth="1"/>
    <col min="12" max="12" width="9" style="20" customWidth="1"/>
    <col min="13" max="13" width="8.7109375" style="20" customWidth="1"/>
    <col min="14" max="14" width="7.42578125" style="20" customWidth="1"/>
    <col min="15" max="15" width="7.28515625" style="20" customWidth="1"/>
    <col min="16" max="19" width="7.7109375" style="20" customWidth="1"/>
    <col min="20" max="20" width="8.42578125" style="20" customWidth="1"/>
    <col min="21" max="21" width="8.7109375" style="20" customWidth="1"/>
    <col min="22" max="22" width="9.140625" style="20" customWidth="1"/>
    <col min="23" max="23" width="9.42578125" style="20" customWidth="1"/>
    <col min="24" max="26" width="11.28515625" style="20" customWidth="1"/>
    <col min="27" max="27" width="12.42578125" style="20" bestFit="1" customWidth="1"/>
    <col min="28" max="28" width="11.5703125" style="20" bestFit="1" customWidth="1"/>
    <col min="29" max="29" width="11.28515625" style="20" bestFit="1" customWidth="1"/>
    <col min="30" max="30" width="19.5703125" style="20" bestFit="1" customWidth="1"/>
    <col min="31" max="31" width="11.5703125" style="20" bestFit="1" customWidth="1"/>
    <col min="32" max="16384" width="9.140625" style="20"/>
  </cols>
  <sheetData>
    <row r="1" spans="1:236" ht="52.5" customHeight="1" thickBot="1">
      <c r="A1" s="18" t="s">
        <v>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O1" s="19"/>
      <c r="Q1" s="19"/>
      <c r="S1" s="19"/>
      <c r="T1" s="19"/>
      <c r="U1" s="19"/>
      <c r="V1" s="19"/>
      <c r="W1" s="19"/>
      <c r="X1" s="19"/>
      <c r="Y1" s="19"/>
      <c r="Z1" s="19"/>
    </row>
    <row r="2" spans="1:236" s="24" customFormat="1" ht="61.5" customHeight="1" thickBot="1">
      <c r="A2" s="21"/>
      <c r="B2" s="22">
        <v>2000</v>
      </c>
      <c r="C2" s="23">
        <v>2001</v>
      </c>
      <c r="D2" s="23">
        <v>2002</v>
      </c>
      <c r="E2" s="23">
        <v>2003</v>
      </c>
      <c r="F2" s="23">
        <v>2004</v>
      </c>
      <c r="G2" s="23">
        <v>2005</v>
      </c>
      <c r="H2" s="23">
        <v>2006</v>
      </c>
      <c r="I2" s="23">
        <v>2007</v>
      </c>
      <c r="J2" s="23">
        <v>2008</v>
      </c>
      <c r="K2" s="23">
        <v>2009</v>
      </c>
      <c r="L2" s="23">
        <v>2010</v>
      </c>
      <c r="M2" s="23">
        <v>2011</v>
      </c>
      <c r="N2" s="23">
        <v>2012</v>
      </c>
      <c r="O2" s="23" t="s">
        <v>0</v>
      </c>
      <c r="P2" s="23">
        <v>2013</v>
      </c>
      <c r="Q2" s="23" t="s">
        <v>1</v>
      </c>
      <c r="R2" s="23">
        <v>2014</v>
      </c>
      <c r="S2" s="23" t="s">
        <v>2</v>
      </c>
      <c r="T2" s="23">
        <v>2015</v>
      </c>
      <c r="U2" s="23">
        <v>2016</v>
      </c>
      <c r="V2" s="23">
        <v>2017</v>
      </c>
      <c r="W2" s="23">
        <v>2018</v>
      </c>
      <c r="X2" s="23">
        <v>2019</v>
      </c>
      <c r="Y2" s="23">
        <v>2020</v>
      </c>
      <c r="Z2" s="23">
        <v>2021</v>
      </c>
      <c r="AA2" s="23" t="s">
        <v>50</v>
      </c>
      <c r="AB2" s="23" t="s">
        <v>51</v>
      </c>
    </row>
    <row r="3" spans="1:236" ht="15.75">
      <c r="A3" s="25" t="s">
        <v>3</v>
      </c>
      <c r="B3" s="26">
        <v>1031.3382999999999</v>
      </c>
      <c r="C3" s="27">
        <v>1175.9000000000001</v>
      </c>
      <c r="D3" s="27">
        <v>1362.4717000000001</v>
      </c>
      <c r="E3" s="27">
        <v>1624.6426999999999</v>
      </c>
      <c r="F3" s="27">
        <v>1907.9454000000001</v>
      </c>
      <c r="G3" s="27">
        <v>2242.8809000000001</v>
      </c>
      <c r="H3" s="27">
        <v>2656.1898000000001</v>
      </c>
      <c r="I3" s="27">
        <v>3149.2833999999998</v>
      </c>
      <c r="J3" s="27">
        <v>3568.2275999999997</v>
      </c>
      <c r="K3" s="27">
        <v>3141.6510082612353</v>
      </c>
      <c r="L3" s="27">
        <v>3460.2026999999998</v>
      </c>
      <c r="M3" s="27">
        <v>3777.9456</v>
      </c>
      <c r="N3" s="27">
        <v>4000.7</v>
      </c>
      <c r="O3" s="27">
        <v>4266.4605000000001</v>
      </c>
      <c r="P3" s="27">
        <v>4276.2008999999998</v>
      </c>
      <c r="Q3" s="27">
        <v>4555.6382000000003</v>
      </c>
      <c r="R3" s="27">
        <v>4528.8730999999998</v>
      </c>
      <c r="S3" s="27">
        <v>4828.6262999999999</v>
      </c>
      <c r="T3" s="27">
        <v>5043.6331999999993</v>
      </c>
      <c r="U3" s="27">
        <v>5067.2934999999998</v>
      </c>
      <c r="V3" s="103">
        <v>5564.4933000000001</v>
      </c>
      <c r="W3" s="103">
        <v>6017.0352000000003</v>
      </c>
      <c r="X3" s="103">
        <v>6543.3217999999997</v>
      </c>
      <c r="Y3" s="103">
        <v>6181.9025999999994</v>
      </c>
      <c r="Z3" s="103">
        <v>6982.9624999999996</v>
      </c>
      <c r="AA3" s="103">
        <v>1278.5666000000003</v>
      </c>
      <c r="AB3" s="103">
        <v>1484.3369</v>
      </c>
      <c r="AC3" s="28"/>
    </row>
    <row r="4" spans="1:236" ht="15.75">
      <c r="A4" s="29" t="s">
        <v>4</v>
      </c>
      <c r="B4" s="30">
        <v>1911.6203592148429</v>
      </c>
      <c r="C4" s="31">
        <v>2118.4679133787345</v>
      </c>
      <c r="D4" s="31">
        <v>2376.335048399756</v>
      </c>
      <c r="E4" s="31">
        <v>2807.0610086908441</v>
      </c>
      <c r="F4" s="31">
        <v>3576.6152404161589</v>
      </c>
      <c r="G4" s="31">
        <v>4900.4367585046657</v>
      </c>
      <c r="H4" s="31">
        <v>6384.4577444476499</v>
      </c>
      <c r="I4" s="31">
        <v>9206.2774789522919</v>
      </c>
      <c r="J4" s="31">
        <v>11662.017844886752</v>
      </c>
      <c r="K4" s="31">
        <v>8648.0153277395821</v>
      </c>
      <c r="L4" s="31">
        <v>9260.2766769329592</v>
      </c>
      <c r="M4" s="31">
        <v>10142.090460445364</v>
      </c>
      <c r="N4" s="31">
        <v>9957.831812609802</v>
      </c>
      <c r="O4" s="31">
        <v>10619.4</v>
      </c>
      <c r="P4" s="31">
        <v>10439.306438815989</v>
      </c>
      <c r="Q4" s="31">
        <v>11121.3</v>
      </c>
      <c r="R4" s="31">
        <v>10888.822545290777</v>
      </c>
      <c r="S4" s="31">
        <v>11609.5</v>
      </c>
      <c r="T4" s="31">
        <v>10553.3</v>
      </c>
      <c r="U4" s="31">
        <v>10546.1</v>
      </c>
      <c r="V4" s="100">
        <v>11527.4</v>
      </c>
      <c r="W4" s="102">
        <v>12457.9</v>
      </c>
      <c r="X4" s="100">
        <v>13619.2</v>
      </c>
      <c r="Y4" s="100">
        <v>12641.7</v>
      </c>
      <c r="Z4" s="100">
        <v>13861.4</v>
      </c>
      <c r="AA4" s="100">
        <v>2439.3763713026506</v>
      </c>
      <c r="AB4" s="100">
        <v>3051.7003954248589</v>
      </c>
      <c r="AC4" s="28"/>
      <c r="AD4" s="32"/>
    </row>
    <row r="5" spans="1:236" ht="15.75">
      <c r="A5" s="29" t="s">
        <v>5</v>
      </c>
      <c r="B5" s="30">
        <v>98.6</v>
      </c>
      <c r="C5" s="31">
        <v>104.06914030237731</v>
      </c>
      <c r="D5" s="31">
        <v>102.36978781252249</v>
      </c>
      <c r="E5" s="31">
        <v>104.5610956448224</v>
      </c>
      <c r="F5" s="31">
        <v>106.30953441610576</v>
      </c>
      <c r="G5" s="31">
        <v>103.23983625099171</v>
      </c>
      <c r="H5" s="31">
        <v>104.61985766729197</v>
      </c>
      <c r="I5" s="31">
        <v>104.23277038249918</v>
      </c>
      <c r="J5" s="31">
        <v>105.94233571382571</v>
      </c>
      <c r="K5" s="31">
        <v>102.6</v>
      </c>
      <c r="L5" s="31">
        <v>107.76871548090335</v>
      </c>
      <c r="M5" s="31">
        <v>104.3</v>
      </c>
      <c r="N5" s="31">
        <v>98.8</v>
      </c>
      <c r="O5" s="31" t="s">
        <v>6</v>
      </c>
      <c r="P5" s="31">
        <v>103.3</v>
      </c>
      <c r="Q5" s="31">
        <v>103.36682464224467</v>
      </c>
      <c r="R5" s="31">
        <v>102.43770407361181</v>
      </c>
      <c r="S5" s="31">
        <v>102.3</v>
      </c>
      <c r="T5" s="31">
        <v>101.21390990369694</v>
      </c>
      <c r="U5" s="31">
        <v>100.26857507632727</v>
      </c>
      <c r="V5" s="101">
        <v>102.1506419000459</v>
      </c>
      <c r="W5" s="101">
        <v>102.78770951391883</v>
      </c>
      <c r="X5" s="101">
        <v>101.06562263786209</v>
      </c>
      <c r="Y5" s="101">
        <v>101.80659270247003</v>
      </c>
      <c r="Z5" s="101">
        <v>106.86674073496847</v>
      </c>
      <c r="AA5" s="101">
        <v>102.97843047204485</v>
      </c>
      <c r="AB5" s="101">
        <v>106.90039342483422</v>
      </c>
    </row>
    <row r="6" spans="1:236" ht="15.75">
      <c r="A6" s="29" t="s">
        <v>7</v>
      </c>
      <c r="B6" s="30">
        <v>105.9</v>
      </c>
      <c r="C6" s="31">
        <v>109.6</v>
      </c>
      <c r="D6" s="31">
        <v>113.2</v>
      </c>
      <c r="E6" s="31">
        <v>114.04079805841106</v>
      </c>
      <c r="F6" s="31">
        <v>110.4678400980105</v>
      </c>
      <c r="G6" s="31">
        <v>113.9</v>
      </c>
      <c r="H6" s="31">
        <v>113.19799846715004</v>
      </c>
      <c r="I6" s="31">
        <v>113.74920195838416</v>
      </c>
      <c r="J6" s="31">
        <v>106.9</v>
      </c>
      <c r="K6" s="31">
        <v>85.850011361382883</v>
      </c>
      <c r="L6" s="31">
        <v>102.2</v>
      </c>
      <c r="M6" s="31">
        <v>104.7</v>
      </c>
      <c r="N6" s="31">
        <v>107.2</v>
      </c>
      <c r="O6" s="31" t="s">
        <v>6</v>
      </c>
      <c r="P6" s="31">
        <v>103.5</v>
      </c>
      <c r="Q6" s="31">
        <v>103.3</v>
      </c>
      <c r="R6" s="31">
        <v>103.4</v>
      </c>
      <c r="S6" s="31">
        <v>103.6</v>
      </c>
      <c r="T6" s="31">
        <v>103.2</v>
      </c>
      <c r="U6" s="31">
        <v>100.2</v>
      </c>
      <c r="V6" s="100">
        <v>107.5</v>
      </c>
      <c r="W6" s="100">
        <v>105.2</v>
      </c>
      <c r="X6" s="100">
        <v>107.6</v>
      </c>
      <c r="Y6" s="100">
        <v>92.8</v>
      </c>
      <c r="Z6" s="100">
        <v>105.7</v>
      </c>
      <c r="AA6" s="100">
        <v>98.3</v>
      </c>
      <c r="AB6" s="100">
        <v>108.6</v>
      </c>
      <c r="AC6" s="33"/>
    </row>
    <row r="7" spans="1:236" ht="16.5">
      <c r="A7" s="29" t="s">
        <v>8</v>
      </c>
      <c r="B7" s="34">
        <v>593.4650189118961</v>
      </c>
      <c r="C7" s="35">
        <v>659.11402003826186</v>
      </c>
      <c r="D7" s="35">
        <v>739.91818189695016</v>
      </c>
      <c r="E7" s="35">
        <v>874.12486395020505</v>
      </c>
      <c r="F7" s="35">
        <v>1112.8553047772364</v>
      </c>
      <c r="G7" s="35">
        <v>1523</v>
      </c>
      <c r="H7" s="35">
        <v>1982.1352823494722</v>
      </c>
      <c r="I7" s="35">
        <v>2853.3325519765358</v>
      </c>
      <c r="J7" s="31">
        <v>3606.0103724082051</v>
      </c>
      <c r="K7" s="31">
        <v>2666.0548216538209</v>
      </c>
      <c r="L7" s="31">
        <v>2844</v>
      </c>
      <c r="M7" s="31">
        <v>3363</v>
      </c>
      <c r="N7" s="31">
        <v>3293</v>
      </c>
      <c r="O7" s="31">
        <v>3511.7490505411556</v>
      </c>
      <c r="P7" s="31">
        <v>3454</v>
      </c>
      <c r="Q7" s="31">
        <v>3679.7088609190464</v>
      </c>
      <c r="R7" s="5">
        <v>3613</v>
      </c>
      <c r="S7" s="5">
        <v>3852</v>
      </c>
      <c r="T7" s="5">
        <v>3512</v>
      </c>
      <c r="U7" s="5">
        <v>3524</v>
      </c>
      <c r="V7" s="36">
        <v>3869</v>
      </c>
      <c r="W7" s="36">
        <v>4196</v>
      </c>
      <c r="X7" s="36">
        <v>4597</v>
      </c>
      <c r="Y7" s="36">
        <v>4269</v>
      </c>
      <c r="Z7" s="36">
        <v>4679</v>
      </c>
      <c r="AA7" s="36">
        <v>823</v>
      </c>
      <c r="AB7" s="36">
        <v>1030</v>
      </c>
      <c r="AC7" s="37"/>
    </row>
    <row r="8" spans="1:236" ht="16.5">
      <c r="A8" s="29" t="s">
        <v>9</v>
      </c>
      <c r="B8" s="34">
        <v>108.93566155741526</v>
      </c>
      <c r="C8" s="35">
        <v>104.83612739021638</v>
      </c>
      <c r="D8" s="35">
        <v>99.071738517578012</v>
      </c>
      <c r="E8" s="35">
        <v>93.490716451069517</v>
      </c>
      <c r="F8" s="35">
        <v>92.648709968325093</v>
      </c>
      <c r="G8" s="35">
        <v>86.048987264548913</v>
      </c>
      <c r="H8" s="35">
        <v>82.340840251701891</v>
      </c>
      <c r="I8" s="35">
        <v>81.804174879910775</v>
      </c>
      <c r="J8" s="35">
        <v>81.799182316733379</v>
      </c>
      <c r="K8" s="35">
        <v>93.707922999722115</v>
      </c>
      <c r="L8" s="35">
        <v>95.068069278137941</v>
      </c>
      <c r="M8" s="35">
        <v>96.596650306452261</v>
      </c>
      <c r="N8" s="35">
        <v>101.17914966348573</v>
      </c>
      <c r="O8" s="31">
        <v>98.074192881898242</v>
      </c>
      <c r="P8" s="31">
        <v>102.40750849661902</v>
      </c>
      <c r="Q8" s="31">
        <v>99.105609396286127</v>
      </c>
      <c r="R8" s="31">
        <v>101.51819886496709</v>
      </c>
      <c r="S8" s="31">
        <v>97.633039028097897</v>
      </c>
      <c r="T8" s="31">
        <v>91.027444263789846</v>
      </c>
      <c r="U8" s="31">
        <v>89.757816475402493</v>
      </c>
      <c r="V8" s="100">
        <v>92.348545014871348</v>
      </c>
      <c r="W8" s="100">
        <v>91.28757963722731</v>
      </c>
      <c r="X8" s="100">
        <v>96.004021993844162</v>
      </c>
      <c r="Y8" s="100">
        <v>90.295000765621907</v>
      </c>
      <c r="Z8" s="100">
        <v>87.619147317488839</v>
      </c>
      <c r="AA8" s="100">
        <v>96.868336776512081</v>
      </c>
      <c r="AB8" s="100">
        <v>94.751346544035925</v>
      </c>
      <c r="AC8" s="37"/>
    </row>
    <row r="9" spans="1:236" ht="16.5">
      <c r="A9" s="38" t="s">
        <v>10</v>
      </c>
      <c r="B9" s="34">
        <v>97.126646028757008</v>
      </c>
      <c r="C9" s="35">
        <v>93.550225669900101</v>
      </c>
      <c r="D9" s="35">
        <v>89.084698052810921</v>
      </c>
      <c r="E9" s="35">
        <v>83.283469035991729</v>
      </c>
      <c r="F9" s="35">
        <v>82.475745899227519</v>
      </c>
      <c r="G9" s="35">
        <v>75.498003482931267</v>
      </c>
      <c r="H9" s="35">
        <v>72.250571100001963</v>
      </c>
      <c r="I9" s="35">
        <v>71.630990719984112</v>
      </c>
      <c r="J9" s="35">
        <v>71.569977767113286</v>
      </c>
      <c r="K9" s="35">
        <v>80.371301586331512</v>
      </c>
      <c r="L9" s="35">
        <v>81.997121151312882</v>
      </c>
      <c r="M9" s="35">
        <v>83.668986657722115</v>
      </c>
      <c r="N9" s="35">
        <v>88.443228497256243</v>
      </c>
      <c r="O9" s="31">
        <v>87.164228990283632</v>
      </c>
      <c r="P9" s="35">
        <v>88.407508496619016</v>
      </c>
      <c r="Q9" s="35">
        <v>87.170543964619498</v>
      </c>
      <c r="R9" s="31">
        <v>86.614323549935634</v>
      </c>
      <c r="S9" s="31">
        <f>S8-S10</f>
        <v>85.54718554219032</v>
      </c>
      <c r="T9" s="31">
        <v>77.91584645766865</v>
      </c>
      <c r="U9" s="31">
        <v>76.303657958632158</v>
      </c>
      <c r="V9" s="100">
        <v>80.029993027397481</v>
      </c>
      <c r="W9" s="100">
        <v>79.800889315056679</v>
      </c>
      <c r="X9" s="100">
        <v>83.439461895332741</v>
      </c>
      <c r="Y9" s="100">
        <v>75.326382528252708</v>
      </c>
      <c r="Z9" s="100">
        <v>71.826043745759762</v>
      </c>
      <c r="AA9" s="100">
        <v>82.725850964666222</v>
      </c>
      <c r="AB9" s="100">
        <v>82.766014912113278</v>
      </c>
      <c r="AC9" s="37"/>
    </row>
    <row r="10" spans="1:236" ht="15.75">
      <c r="A10" s="38" t="s">
        <v>11</v>
      </c>
      <c r="B10" s="34">
        <v>11.809015528658248</v>
      </c>
      <c r="C10" s="35">
        <v>11.285901720316277</v>
      </c>
      <c r="D10" s="35">
        <v>9.9870404647670856</v>
      </c>
      <c r="E10" s="35">
        <v>10.207247415077788</v>
      </c>
      <c r="F10" s="35">
        <v>10.172964069097576</v>
      </c>
      <c r="G10" s="35">
        <v>10.550983781617651</v>
      </c>
      <c r="H10" s="35">
        <v>10.090269151699928</v>
      </c>
      <c r="I10" s="35">
        <v>10.173184159926668</v>
      </c>
      <c r="J10" s="35">
        <v>10.229204549620096</v>
      </c>
      <c r="K10" s="35">
        <v>13.336621413390601</v>
      </c>
      <c r="L10" s="35">
        <v>13.070948126825055</v>
      </c>
      <c r="M10" s="35">
        <v>12.927663648730144</v>
      </c>
      <c r="N10" s="35">
        <v>12.735921166229494</v>
      </c>
      <c r="O10" s="31">
        <v>10.909963891614606</v>
      </c>
      <c r="P10" s="35">
        <v>14</v>
      </c>
      <c r="Q10" s="35">
        <v>11.935065431666631</v>
      </c>
      <c r="R10" s="31">
        <v>14.90387531503146</v>
      </c>
      <c r="S10" s="31">
        <v>12.085853485907576</v>
      </c>
      <c r="T10" s="31">
        <v>13.111597806121193</v>
      </c>
      <c r="U10" s="31">
        <v>13.454158516770342</v>
      </c>
      <c r="V10" s="100">
        <v>12.318551987473866</v>
      </c>
      <c r="W10" s="100">
        <v>11.486690322170626</v>
      </c>
      <c r="X10" s="100">
        <v>12.564560098511432</v>
      </c>
      <c r="Y10" s="100">
        <v>14.968618237369189</v>
      </c>
      <c r="Z10" s="100">
        <v>15.793103571729047</v>
      </c>
      <c r="AA10" s="100">
        <v>14.142485811845857</v>
      </c>
      <c r="AB10" s="100">
        <v>11.985331631922644</v>
      </c>
    </row>
    <row r="11" spans="1:236" ht="15.75">
      <c r="A11" s="29" t="s">
        <v>12</v>
      </c>
      <c r="B11" s="34">
        <v>18.643581839247119</v>
      </c>
      <c r="C11" s="35">
        <v>19.757962738953601</v>
      </c>
      <c r="D11" s="35">
        <v>21.667092241255361</v>
      </c>
      <c r="E11" s="35">
        <v>24.25793068223555</v>
      </c>
      <c r="F11" s="35">
        <v>24.878358678398239</v>
      </c>
      <c r="G11" s="35">
        <v>30.46632123890306</v>
      </c>
      <c r="H11" s="35">
        <v>35.906131406724022</v>
      </c>
      <c r="I11" s="35">
        <v>37.782566662625541</v>
      </c>
      <c r="J11" s="35">
        <v>40.871142860954265</v>
      </c>
      <c r="K11" s="35">
        <v>34.669713472311216</v>
      </c>
      <c r="L11" s="35">
        <v>32.869233354450593</v>
      </c>
      <c r="M11" s="35">
        <v>27.280644273967315</v>
      </c>
      <c r="N11" s="35">
        <v>25.407701409895513</v>
      </c>
      <c r="O11" s="31">
        <v>25.327905883577266</v>
      </c>
      <c r="P11" s="31">
        <v>21.925008247390803</v>
      </c>
      <c r="Q11" s="31">
        <v>22.263532692302036</v>
      </c>
      <c r="R11" s="31">
        <v>20.792110514202751</v>
      </c>
      <c r="S11" s="31">
        <v>20.871865772673274</v>
      </c>
      <c r="T11" s="31">
        <v>20.730530126576213</v>
      </c>
      <c r="U11" s="31">
        <v>18.015508673417081</v>
      </c>
      <c r="V11" s="100">
        <v>18.421740214872752</v>
      </c>
      <c r="W11" s="100">
        <v>22.399739326770099</v>
      </c>
      <c r="X11" s="100">
        <v>17.408529410856733</v>
      </c>
      <c r="Y11" s="100">
        <v>19.663832943598951</v>
      </c>
      <c r="Z11" s="100">
        <v>20.582368872810072</v>
      </c>
      <c r="AA11" s="100">
        <v>9.8731188504376686</v>
      </c>
      <c r="AB11" s="100">
        <v>16.997832500155454</v>
      </c>
    </row>
    <row r="12" spans="1:236" ht="15.75">
      <c r="A12" s="29" t="s">
        <v>13</v>
      </c>
      <c r="B12" s="34">
        <v>-27.168010729360091</v>
      </c>
      <c r="C12" s="35">
        <v>-20.680414818967428</v>
      </c>
      <c r="D12" s="35">
        <v>-17.230317517787711</v>
      </c>
      <c r="E12" s="35">
        <v>-17.88235653291644</v>
      </c>
      <c r="F12" s="35">
        <v>-15.567552404801525</v>
      </c>
      <c r="G12" s="35">
        <v>-14.420484832698873</v>
      </c>
      <c r="H12" s="35">
        <v>-15.891221327632538</v>
      </c>
      <c r="I12" s="35">
        <v>-19.965170489261148</v>
      </c>
      <c r="J12" s="35">
        <v>-25.608655120542196</v>
      </c>
      <c r="K12" s="35">
        <v>-27.529932510008276</v>
      </c>
      <c r="L12" s="35">
        <v>-24.487097244331952</v>
      </c>
      <c r="M12" s="35">
        <v>-23.597158201536836</v>
      </c>
      <c r="N12" s="35">
        <v>-24.770798870803819</v>
      </c>
      <c r="O12" s="31">
        <v>-20.833299640299025</v>
      </c>
      <c r="P12" s="31">
        <v>-21.040615748432206</v>
      </c>
      <c r="Q12" s="31">
        <v>-19.837942793613415</v>
      </c>
      <c r="R12" s="31">
        <v>-19.899961427490652</v>
      </c>
      <c r="S12" s="31">
        <v>-18.481407434656933</v>
      </c>
      <c r="T12" s="31">
        <v>-12.231291918690678</v>
      </c>
      <c r="U12" s="31">
        <v>-8.5894077380755647</v>
      </c>
      <c r="V12" s="100">
        <v>-10.770285229744101</v>
      </c>
      <c r="W12" s="100">
        <v>-13.687318963997422</v>
      </c>
      <c r="X12" s="100">
        <v>-13.412551404700897</v>
      </c>
      <c r="Y12" s="100">
        <v>-9.9588337092208512</v>
      </c>
      <c r="Z12" s="100">
        <v>-8.2015161902988893</v>
      </c>
      <c r="AA12" s="100">
        <v>-6.7414556269497412</v>
      </c>
      <c r="AB12" s="100">
        <v>-11.749179044191376</v>
      </c>
    </row>
    <row r="13" spans="1:236" ht="16.5" thickBot="1">
      <c r="A13" s="39" t="s">
        <v>14</v>
      </c>
      <c r="B13" s="40">
        <v>-0.41123266730228086</v>
      </c>
      <c r="C13" s="41">
        <v>-3.9136753102025654</v>
      </c>
      <c r="D13" s="41">
        <v>-3.5085132410456672</v>
      </c>
      <c r="E13" s="41">
        <v>0.1337093996113759</v>
      </c>
      <c r="F13" s="41">
        <v>-1.9595162419218077</v>
      </c>
      <c r="G13" s="41">
        <v>-2.0948236707530929</v>
      </c>
      <c r="H13" s="41">
        <v>-2.3557503307933794</v>
      </c>
      <c r="I13" s="41">
        <v>0.37842894672483268</v>
      </c>
      <c r="J13" s="41">
        <v>2.9383299428545424</v>
      </c>
      <c r="K13" s="41">
        <v>-0.8477039620250707</v>
      </c>
      <c r="L13" s="41">
        <v>-3.45020538825659</v>
      </c>
      <c r="M13" s="41">
        <v>-0.28013637888274517</v>
      </c>
      <c r="N13" s="41">
        <v>-1.8160522025774346</v>
      </c>
      <c r="O13" s="42">
        <v>-2.5687991251764783</v>
      </c>
      <c r="P13" s="41">
        <v>-3.2919009955776048</v>
      </c>
      <c r="Q13" s="41">
        <v>-1.5311992949747413</v>
      </c>
      <c r="R13" s="42">
        <v>-2.4103479516791908</v>
      </c>
      <c r="S13" s="42">
        <v>-2.3497366114250753E-2</v>
      </c>
      <c r="T13" s="42">
        <v>0.47331752832462132</v>
      </c>
      <c r="U13" s="42">
        <v>0.81608258925598076</v>
      </c>
      <c r="V13" s="42" t="s">
        <v>6</v>
      </c>
      <c r="W13" s="42" t="s">
        <v>6</v>
      </c>
      <c r="X13" s="99" t="s">
        <v>6</v>
      </c>
      <c r="Y13" s="99" t="s">
        <v>6</v>
      </c>
      <c r="Z13" s="99" t="s">
        <v>6</v>
      </c>
      <c r="AA13" s="99" t="s">
        <v>6</v>
      </c>
      <c r="AB13" s="99" t="s">
        <v>6</v>
      </c>
    </row>
    <row r="14" spans="1:236" ht="27">
      <c r="A14" s="85" t="s">
        <v>24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36" ht="15.75" customHeight="1" thickBot="1">
      <c r="A15" s="19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L15" s="58"/>
      <c r="BD15" s="58"/>
      <c r="BV15" s="58"/>
      <c r="CN15" s="58"/>
      <c r="DF15" s="58"/>
      <c r="DX15" s="58"/>
      <c r="EP15" s="58"/>
      <c r="FH15" s="58"/>
      <c r="FZ15" s="58"/>
      <c r="GR15" s="58"/>
      <c r="HJ15" s="58"/>
      <c r="IB15" s="58"/>
    </row>
    <row r="16" spans="1:236" ht="15.75" customHeight="1" thickBot="1">
      <c r="A16" s="44" t="s">
        <v>26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L16" s="58"/>
      <c r="BD16" s="58"/>
      <c r="BV16" s="58"/>
      <c r="CN16" s="58"/>
      <c r="DF16" s="58"/>
      <c r="DX16" s="58"/>
      <c r="EP16" s="58"/>
      <c r="FH16" s="58"/>
      <c r="FZ16" s="58"/>
      <c r="GR16" s="58"/>
      <c r="HJ16" s="58"/>
      <c r="IB16" s="58"/>
    </row>
    <row r="17" spans="1:236" ht="15.75">
      <c r="A17" s="46" t="s">
        <v>27</v>
      </c>
      <c r="B17" s="47">
        <v>-301.66788253552016</v>
      </c>
      <c r="C17" s="47">
        <v>-221.16416428738486</v>
      </c>
      <c r="D17" s="47">
        <v>-147.81052558810245</v>
      </c>
      <c r="E17" s="47">
        <v>-173.51001311418122</v>
      </c>
      <c r="F17" s="47">
        <v>-78.841446254177583</v>
      </c>
      <c r="G17" s="47">
        <v>-123.89975389801089</v>
      </c>
      <c r="H17" s="47">
        <v>-152.93143445237047</v>
      </c>
      <c r="I17" s="47">
        <v>-677.27088237801217</v>
      </c>
      <c r="J17" s="47">
        <v>-1658.8842337080814</v>
      </c>
      <c r="K17" s="47">
        <v>-1425.5010113303256</v>
      </c>
      <c r="L17" s="47">
        <v>-1261.4313379312866</v>
      </c>
      <c r="M17" s="47">
        <v>-1058.8697602329541</v>
      </c>
      <c r="N17" s="48"/>
      <c r="O17" s="48">
        <v>-1057.9319445786221</v>
      </c>
      <c r="P17" s="48"/>
      <c r="Q17" s="48">
        <v>-811.53908375652827</v>
      </c>
      <c r="R17" s="48"/>
      <c r="S17" s="48">
        <f t="shared" ref="S17:AB17" si="0">+S18-S20+S23+S25</f>
        <v>-899.79156330302021</v>
      </c>
      <c r="T17" s="48">
        <f t="shared" si="0"/>
        <v>-283.37809369255297</v>
      </c>
      <c r="U17" s="48">
        <f t="shared" si="0"/>
        <v>-106.85445333795269</v>
      </c>
      <c r="V17" s="48">
        <f t="shared" si="0"/>
        <v>-175.33174053588948</v>
      </c>
      <c r="W17" s="48">
        <f t="shared" si="0"/>
        <v>-875.85785021726952</v>
      </c>
      <c r="X17" s="48">
        <f t="shared" si="0"/>
        <v>-1002.2538255076347</v>
      </c>
      <c r="Y17" s="48">
        <f t="shared" si="0"/>
        <v>-478.70569755178133</v>
      </c>
      <c r="Z17" s="48">
        <f t="shared" si="0"/>
        <v>-511.2679915118747</v>
      </c>
      <c r="AA17" s="48">
        <f t="shared" si="0"/>
        <v>-67.728404445382182</v>
      </c>
      <c r="AB17" s="48">
        <f t="shared" si="0"/>
        <v>-284.2384322129721</v>
      </c>
    </row>
    <row r="18" spans="1:236" ht="15.75">
      <c r="A18" s="49" t="s">
        <v>28</v>
      </c>
      <c r="B18" s="50">
        <v>454.17429721457904</v>
      </c>
      <c r="C18" s="50">
        <v>561.98435829561231</v>
      </c>
      <c r="D18" s="50">
        <v>747.56557088055661</v>
      </c>
      <c r="E18" s="50">
        <v>981.74137492529155</v>
      </c>
      <c r="F18" s="50">
        <v>1117.371715119878</v>
      </c>
      <c r="G18" s="50">
        <v>1458.8480460866781</v>
      </c>
      <c r="H18" s="50">
        <v>1646.7067432336235</v>
      </c>
      <c r="I18" s="50">
        <v>1968.4496522525703</v>
      </c>
      <c r="J18" s="50">
        <v>1943.6278827435453</v>
      </c>
      <c r="K18" s="50">
        <v>1559.3005436090943</v>
      </c>
      <c r="L18" s="50">
        <v>2210.6729873849745</v>
      </c>
      <c r="M18" s="50">
        <v>2742.2019090728973</v>
      </c>
      <c r="O18" s="27">
        <v>2917.3713585434534</v>
      </c>
      <c r="Q18" s="27">
        <v>3157.39256149629</v>
      </c>
      <c r="S18" s="27">
        <v>3320.3653498976278</v>
      </c>
      <c r="T18" s="27">
        <v>3137.6989395169235</v>
      </c>
      <c r="U18" s="27">
        <v>3564.5130967909254</v>
      </c>
      <c r="V18" s="27">
        <v>4409.6436172535814</v>
      </c>
      <c r="W18" s="27">
        <v>4941.7461383884192</v>
      </c>
      <c r="X18" s="27">
        <v>5718.0847956628977</v>
      </c>
      <c r="Y18" s="6">
        <v>3762.5644857950183</v>
      </c>
      <c r="Z18" s="7">
        <v>4880.8217955333312</v>
      </c>
      <c r="AA18" s="7">
        <v>883.17386552015955</v>
      </c>
      <c r="AB18" s="7">
        <v>1282.9690181309566</v>
      </c>
    </row>
    <row r="19" spans="1:236" ht="15.75">
      <c r="A19" s="51" t="s">
        <v>29</v>
      </c>
      <c r="B19" s="52">
        <v>313.76010199999996</v>
      </c>
      <c r="C19" s="52">
        <v>369.33681999999999</v>
      </c>
      <c r="D19" s="52">
        <v>554.55570399999999</v>
      </c>
      <c r="E19" s="52">
        <v>724.98701300000005</v>
      </c>
      <c r="F19" s="52">
        <v>770.35207977999994</v>
      </c>
      <c r="G19" s="52">
        <v>1028.6984170000001</v>
      </c>
      <c r="H19" s="52">
        <v>1052.9707239999998</v>
      </c>
      <c r="I19" s="52">
        <v>1204.2252189999999</v>
      </c>
      <c r="J19" s="52">
        <v>1106.2874959999999</v>
      </c>
      <c r="K19" s="52">
        <v>773.61511099999996</v>
      </c>
      <c r="L19" s="52">
        <v>1197.4791930036968</v>
      </c>
      <c r="M19" s="52">
        <v>1431.5595062301791</v>
      </c>
      <c r="N19" s="31"/>
      <c r="O19" s="31">
        <v>1515.7019545127812</v>
      </c>
      <c r="P19" s="31"/>
      <c r="Q19" s="31">
        <v>1635.8561702627205</v>
      </c>
      <c r="R19" s="31"/>
      <c r="S19" s="31">
        <v>1698.1488496240595</v>
      </c>
      <c r="T19" s="31">
        <v>1623.8986091759884</v>
      </c>
      <c r="U19" s="31">
        <v>1892.025432692405</v>
      </c>
      <c r="V19" s="35">
        <v>2386.8390924121586</v>
      </c>
      <c r="W19" s="31">
        <v>2723.5619570681333</v>
      </c>
      <c r="X19" s="31">
        <v>3287.5055209693601</v>
      </c>
      <c r="Y19" s="31">
        <v>2657.608222678854</v>
      </c>
      <c r="Z19" s="7">
        <v>3200.2646560111525</v>
      </c>
      <c r="AA19" s="7">
        <v>611.91503968531481</v>
      </c>
      <c r="AB19" s="7">
        <v>782.22356429451906</v>
      </c>
    </row>
    <row r="20" spans="1:236" ht="15.75">
      <c r="A20" s="53" t="s">
        <v>30</v>
      </c>
      <c r="B20" s="52">
        <v>985.95125641121285</v>
      </c>
      <c r="C20" s="52">
        <v>1083.2441855286406</v>
      </c>
      <c r="D20" s="52">
        <v>1207.0300258832087</v>
      </c>
      <c r="E20" s="52">
        <v>1529.6685261570378</v>
      </c>
      <c r="F20" s="52">
        <v>1762.5580219117833</v>
      </c>
      <c r="G20" s="52">
        <v>2241.441688559361</v>
      </c>
      <c r="H20" s="52">
        <v>2681.9613125617934</v>
      </c>
      <c r="I20" s="52">
        <v>3875.2950555879406</v>
      </c>
      <c r="J20" s="52">
        <v>5071.1137786588024</v>
      </c>
      <c r="K20" s="52">
        <v>3925.5828060752315</v>
      </c>
      <c r="L20" s="52">
        <v>4537.1628335564537</v>
      </c>
      <c r="M20" s="52">
        <v>4917.8318967581445</v>
      </c>
      <c r="O20" s="31">
        <v>5131.3784223175417</v>
      </c>
      <c r="Q20" s="31">
        <v>5477.0345303000959</v>
      </c>
      <c r="S20" s="31">
        <v>5487.2535818255847</v>
      </c>
      <c r="T20" s="31">
        <v>4419.1937905642917</v>
      </c>
      <c r="U20" s="31">
        <v>4469.9506338642086</v>
      </c>
      <c r="V20" s="31">
        <v>5650.5595037742942</v>
      </c>
      <c r="W20" s="31">
        <v>6641.5325232253945</v>
      </c>
      <c r="X20" s="31">
        <v>7512.9263449540485</v>
      </c>
      <c r="Y20" s="35">
        <v>5018.665247732084</v>
      </c>
      <c r="Z20" s="7">
        <v>6035.5113000507945</v>
      </c>
      <c r="AA20" s="7">
        <v>1052.2680220117729</v>
      </c>
      <c r="AB20" s="7">
        <v>1583.6036998185855</v>
      </c>
    </row>
    <row r="21" spans="1:236" ht="15.75">
      <c r="A21" s="51" t="s">
        <v>31</v>
      </c>
      <c r="B21" s="52">
        <v>780.69690400000002</v>
      </c>
      <c r="C21" s="52">
        <v>787.78264500000012</v>
      </c>
      <c r="D21" s="52">
        <v>903.93851244000007</v>
      </c>
      <c r="E21" s="52">
        <v>1176.3522485000001</v>
      </c>
      <c r="F21" s="52">
        <v>1261.0220932</v>
      </c>
      <c r="G21" s="52">
        <v>1663.3705783099999</v>
      </c>
      <c r="H21" s="52">
        <v>1999.9361872080001</v>
      </c>
      <c r="I21" s="52">
        <v>2921.0954879249998</v>
      </c>
      <c r="J21" s="52">
        <v>3922.6140492249997</v>
      </c>
      <c r="K21" s="52">
        <v>2863.5969720000003</v>
      </c>
      <c r="L21" s="52">
        <v>3263.2094015128018</v>
      </c>
      <c r="M21" s="52">
        <v>3541.3919548454596</v>
      </c>
      <c r="N21" s="31"/>
      <c r="O21" s="31">
        <v>3627.6122708747316</v>
      </c>
      <c r="P21" s="31"/>
      <c r="Q21" s="31">
        <v>3832.0175434644389</v>
      </c>
      <c r="R21" s="31"/>
      <c r="S21" s="31">
        <v>3753.5510436011191</v>
      </c>
      <c r="T21" s="31">
        <v>2810.2992831217707</v>
      </c>
      <c r="U21" s="31">
        <v>2868.8880782779793</v>
      </c>
      <c r="V21" s="35">
        <v>3787.7043764893979</v>
      </c>
      <c r="W21" s="31">
        <v>4448.0019035306859</v>
      </c>
      <c r="X21" s="31">
        <v>5015.4253558698838</v>
      </c>
      <c r="Y21" s="31">
        <v>4013.8465235981726</v>
      </c>
      <c r="Z21" s="7">
        <v>4777.7265894248085</v>
      </c>
      <c r="AA21" s="7">
        <v>839.87210670560648</v>
      </c>
      <c r="AB21" s="7">
        <v>1212.2517962938985</v>
      </c>
    </row>
    <row r="22" spans="1:236" ht="15.75">
      <c r="A22" s="53" t="s">
        <v>32</v>
      </c>
      <c r="B22" s="52">
        <v>-64.840157196633754</v>
      </c>
      <c r="C22" s="52">
        <v>-102.81400223302828</v>
      </c>
      <c r="D22" s="52">
        <v>-110.08164656265204</v>
      </c>
      <c r="E22" s="52">
        <v>-96.561915731746382</v>
      </c>
      <c r="F22" s="52">
        <v>-154.51629337190531</v>
      </c>
      <c r="G22" s="52">
        <v>-147.92148116268277</v>
      </c>
      <c r="H22" s="52">
        <v>-88.289106120170246</v>
      </c>
      <c r="I22" s="52">
        <v>-189.97513441037009</v>
      </c>
      <c r="J22" s="52">
        <v>-311.15934269025757</v>
      </c>
      <c r="K22" s="52">
        <v>-276.30040146613715</v>
      </c>
      <c r="L22" s="52">
        <v>-260.75963766237408</v>
      </c>
      <c r="M22" s="52">
        <v>-65.797539069966689</v>
      </c>
      <c r="N22" s="31"/>
      <c r="O22" s="31">
        <v>-102.09674741213766</v>
      </c>
      <c r="P22" s="31"/>
      <c r="Q22" s="31">
        <v>-123.48059560208753</v>
      </c>
      <c r="R22" s="31"/>
      <c r="S22" s="31">
        <v>-111.48603795089662</v>
      </c>
      <c r="T22" s="31">
        <v>-95.094177101585785</v>
      </c>
      <c r="U22" s="31">
        <v>71.425108512291274</v>
      </c>
      <c r="V22" s="35">
        <v>159.94939755652626</v>
      </c>
      <c r="W22" s="31">
        <v>24.653561625576458</v>
      </c>
      <c r="X22" s="31">
        <v>-66.921714390626448</v>
      </c>
      <c r="Y22" s="31">
        <v>100.13753898225312</v>
      </c>
      <c r="Z22" s="7">
        <v>422.77242889619328</v>
      </c>
      <c r="AA22" s="7">
        <v>58.862910528678157</v>
      </c>
      <c r="AB22" s="7">
        <v>129.39355031175069</v>
      </c>
    </row>
    <row r="23" spans="1:236" ht="15.75">
      <c r="A23" s="53" t="s">
        <v>33</v>
      </c>
      <c r="B23" s="52">
        <v>58.972285157892912</v>
      </c>
      <c r="C23" s="52">
        <v>63.600535328732015</v>
      </c>
      <c r="D23" s="52">
        <v>82.370820742829835</v>
      </c>
      <c r="E23" s="52">
        <v>92.876589353249386</v>
      </c>
      <c r="F23" s="52">
        <v>148.35201522370434</v>
      </c>
      <c r="G23" s="52">
        <v>206.00637946395898</v>
      </c>
      <c r="H23" s="52">
        <v>302.02690221017372</v>
      </c>
      <c r="I23" s="52">
        <v>497.42080286214781</v>
      </c>
      <c r="J23" s="52">
        <v>691.28028721015835</v>
      </c>
      <c r="K23" s="52">
        <v>358.78151566093493</v>
      </c>
      <c r="L23" s="52">
        <v>458.28124076884109</v>
      </c>
      <c r="M23" s="52">
        <v>360.07359145194727</v>
      </c>
      <c r="N23" s="31"/>
      <c r="O23" s="2">
        <v>423.03616249865013</v>
      </c>
      <c r="P23" s="31"/>
      <c r="Q23" s="31">
        <v>682.54697462346257</v>
      </c>
      <c r="R23" s="31"/>
      <c r="S23" s="31">
        <v>522.21602278954117</v>
      </c>
      <c r="T23" s="31">
        <v>428.40751798913379</v>
      </c>
      <c r="U23" s="31">
        <v>245.15020758786579</v>
      </c>
      <c r="V23" s="35">
        <v>405.35781701397536</v>
      </c>
      <c r="W23" s="31">
        <v>200.37060177854312</v>
      </c>
      <c r="X23" s="31">
        <v>179.01329521895371</v>
      </c>
      <c r="Y23" s="31">
        <v>-196.11771158099191</v>
      </c>
      <c r="Z23" s="7">
        <v>-391.93879647304124</v>
      </c>
      <c r="AA23" s="7">
        <v>-105.76865981804004</v>
      </c>
      <c r="AB23" s="7">
        <v>-142.28939757022047</v>
      </c>
    </row>
    <row r="24" spans="1:236" ht="15.75">
      <c r="A24" s="51" t="s">
        <v>34</v>
      </c>
      <c r="B24" s="52">
        <v>76.949999999999989</v>
      </c>
      <c r="C24" s="52">
        <v>72.52</v>
      </c>
      <c r="D24" s="52">
        <v>104.56878554515366</v>
      </c>
      <c r="E24" s="52">
        <v>132.864822</v>
      </c>
      <c r="F24" s="52">
        <v>300.09291159930797</v>
      </c>
      <c r="G24" s="52">
        <v>368.30518686285717</v>
      </c>
      <c r="H24" s="52">
        <v>532.37391515710988</v>
      </c>
      <c r="I24" s="52">
        <v>788.64013808896857</v>
      </c>
      <c r="J24" s="52">
        <v>972.86438365227491</v>
      </c>
      <c r="K24" s="52">
        <v>760.50555533381259</v>
      </c>
      <c r="L24" s="52">
        <v>909.24488056739438</v>
      </c>
      <c r="M24" s="52">
        <v>855.92261871447181</v>
      </c>
      <c r="N24" s="31"/>
      <c r="O24" s="2">
        <v>915.04863210845724</v>
      </c>
      <c r="P24" s="31"/>
      <c r="Q24" s="31">
        <v>1051.0299871418297</v>
      </c>
      <c r="R24" s="31"/>
      <c r="S24" s="31">
        <v>975.39383862226441</v>
      </c>
      <c r="T24" s="31">
        <v>661.73263005340982</v>
      </c>
      <c r="U24" s="31">
        <v>597.25072555705958</v>
      </c>
      <c r="V24" s="31">
        <v>682.76461519959071</v>
      </c>
      <c r="W24" s="31">
        <v>656.76601432883069</v>
      </c>
      <c r="X24" s="31">
        <v>675.4015659288516</v>
      </c>
      <c r="Y24" s="31">
        <v>286.39074659269698</v>
      </c>
      <c r="Z24" s="7">
        <v>333.59394464703348</v>
      </c>
      <c r="AA24" s="7">
        <v>64.176051483763928</v>
      </c>
      <c r="AB24" s="7">
        <v>69.837026541073755</v>
      </c>
    </row>
    <row r="25" spans="1:236" ht="15.75">
      <c r="A25" s="53" t="s">
        <v>35</v>
      </c>
      <c r="B25" s="52">
        <v>171.13679150322071</v>
      </c>
      <c r="C25" s="52">
        <v>236.49512761691136</v>
      </c>
      <c r="D25" s="52">
        <v>229.28310867171984</v>
      </c>
      <c r="E25" s="52">
        <v>281.54054876431564</v>
      </c>
      <c r="F25" s="52">
        <v>417.99284531402316</v>
      </c>
      <c r="G25" s="52">
        <v>452.68750911071282</v>
      </c>
      <c r="H25" s="52">
        <v>580.29623266562589</v>
      </c>
      <c r="I25" s="52">
        <v>732.15371809521002</v>
      </c>
      <c r="J25" s="52">
        <v>777.32137499701776</v>
      </c>
      <c r="K25" s="52">
        <v>581.99973547487707</v>
      </c>
      <c r="L25" s="52">
        <v>606.77726747135193</v>
      </c>
      <c r="M25" s="52">
        <v>756.68663600034597</v>
      </c>
      <c r="O25" s="31">
        <v>733.03895669681583</v>
      </c>
      <c r="Q25" s="2">
        <v>825.55591042381582</v>
      </c>
      <c r="S25" s="31">
        <v>744.88064583539563</v>
      </c>
      <c r="T25" s="31">
        <v>569.70923936568147</v>
      </c>
      <c r="U25" s="31">
        <v>553.43287614746475</v>
      </c>
      <c r="V25" s="31">
        <v>660.22632897084793</v>
      </c>
      <c r="W25" s="31">
        <v>623.55793284116271</v>
      </c>
      <c r="X25" s="31">
        <v>613.57442856456237</v>
      </c>
      <c r="Y25" s="31">
        <v>973.51277596627631</v>
      </c>
      <c r="Z25" s="7">
        <v>1035.3603094786299</v>
      </c>
      <c r="AA25" s="7">
        <v>207.13441186427121</v>
      </c>
      <c r="AB25" s="7">
        <v>158.68564704487727</v>
      </c>
    </row>
    <row r="26" spans="1:236" ht="15.75">
      <c r="A26" s="51" t="s">
        <v>36</v>
      </c>
      <c r="B26" s="52">
        <v>85.587591503220693</v>
      </c>
      <c r="C26" s="52">
        <v>58.786001366911421</v>
      </c>
      <c r="D26" s="52">
        <v>47.52903192171982</v>
      </c>
      <c r="E26" s="52">
        <v>49.260624033508662</v>
      </c>
      <c r="F26" s="52">
        <v>51.431018038076303</v>
      </c>
      <c r="G26" s="52">
        <v>56.998444951796742</v>
      </c>
      <c r="H26" s="52">
        <v>80.361273640600132</v>
      </c>
      <c r="I26" s="52">
        <v>87.854074293276241</v>
      </c>
      <c r="J26" s="52">
        <v>65.689755625659828</v>
      </c>
      <c r="K26" s="52">
        <v>63.880504370421065</v>
      </c>
      <c r="L26" s="52">
        <v>74.793648389970528</v>
      </c>
      <c r="M26" s="52">
        <v>153.97739534132214</v>
      </c>
      <c r="N26" s="31"/>
      <c r="O26" s="2">
        <v>90.261770590867854</v>
      </c>
      <c r="P26" s="31"/>
      <c r="Q26" s="31">
        <v>91.115144734486151</v>
      </c>
      <c r="R26" s="31"/>
      <c r="S26" s="2">
        <v>76.801496571141655</v>
      </c>
      <c r="T26" s="31">
        <v>133.17046565272665</v>
      </c>
      <c r="U26" s="31">
        <v>141.27096010740422</v>
      </c>
      <c r="V26" s="35">
        <v>163.68614506750768</v>
      </c>
      <c r="W26" s="31">
        <v>144.1569830598242</v>
      </c>
      <c r="X26" s="31">
        <v>145.2088414790619</v>
      </c>
      <c r="Y26" s="31">
        <v>219.69139359609304</v>
      </c>
      <c r="Z26" s="7">
        <v>81.857666084398446</v>
      </c>
      <c r="AA26" s="7">
        <v>23.051170694386073</v>
      </c>
      <c r="AB26" s="7">
        <v>19.591929226677749</v>
      </c>
    </row>
    <row r="27" spans="1:236" ht="15.75">
      <c r="A27" s="51" t="s">
        <v>37</v>
      </c>
      <c r="B27" s="52">
        <v>101.69</v>
      </c>
      <c r="C27" s="52">
        <v>118.64</v>
      </c>
      <c r="D27" s="52">
        <v>136.53</v>
      </c>
      <c r="E27" s="52">
        <v>177.404</v>
      </c>
      <c r="F27" s="52">
        <v>303.25975314915331</v>
      </c>
      <c r="G27" s="52">
        <v>339.55691677659718</v>
      </c>
      <c r="H27" s="52">
        <v>454.73921422842182</v>
      </c>
      <c r="I27" s="52">
        <v>616.90222185374989</v>
      </c>
      <c r="J27" s="52">
        <v>707.605272084935</v>
      </c>
      <c r="K27" s="52">
        <v>498.8091604903899</v>
      </c>
      <c r="L27" s="52">
        <v>532.66206221042046</v>
      </c>
      <c r="M27" s="52">
        <v>642.30788006163903</v>
      </c>
      <c r="N27" s="31"/>
      <c r="O27" s="2">
        <v>685.14667276235241</v>
      </c>
      <c r="P27" s="31"/>
      <c r="Q27" s="31">
        <v>785.86597857109371</v>
      </c>
      <c r="R27" s="31"/>
      <c r="S27" s="2">
        <v>712.63449736412872</v>
      </c>
      <c r="T27" s="31">
        <v>465.95480461169211</v>
      </c>
      <c r="U27" s="31">
        <v>427.06465392627911</v>
      </c>
      <c r="V27" s="35">
        <v>488.39469281223967</v>
      </c>
      <c r="W27" s="31">
        <v>489.99367378854862</v>
      </c>
      <c r="X27" s="31">
        <v>489.86637644406943</v>
      </c>
      <c r="Y27" s="31">
        <v>736.24976931909555</v>
      </c>
      <c r="Z27" s="7">
        <v>923.65320879119668</v>
      </c>
      <c r="AA27" s="7">
        <v>184.08324116988516</v>
      </c>
      <c r="AB27" s="7">
        <v>139.09371781819948</v>
      </c>
    </row>
    <row r="28" spans="1:236" ht="16.5" thickBot="1">
      <c r="A28" s="54" t="s">
        <v>38</v>
      </c>
      <c r="B28" s="8">
        <v>104.1885</v>
      </c>
      <c r="C28" s="8">
        <v>69.868500000000012</v>
      </c>
      <c r="D28" s="8">
        <v>110.72379382044475</v>
      </c>
      <c r="E28" s="8">
        <v>122.2439749781802</v>
      </c>
      <c r="F28" s="8">
        <v>247.26486011162933</v>
      </c>
      <c r="G28" s="8">
        <v>286.68417183052907</v>
      </c>
      <c r="H28" s="8">
        <v>443.90492562845543</v>
      </c>
      <c r="I28" s="8">
        <v>658.7798480275975</v>
      </c>
      <c r="J28" s="8">
        <v>913.22659853750611</v>
      </c>
      <c r="K28" s="8">
        <v>707.80032985607147</v>
      </c>
      <c r="L28" s="8">
        <v>501.86232899266093</v>
      </c>
      <c r="M28" s="8">
        <v>434.13822238959426</v>
      </c>
      <c r="N28" s="8"/>
      <c r="O28" s="8">
        <v>473.21073206216897</v>
      </c>
      <c r="P28" s="8"/>
      <c r="Q28" s="8">
        <v>315.82952431947405</v>
      </c>
      <c r="R28" s="8"/>
      <c r="S28" s="8">
        <v>377.77432399098961</v>
      </c>
      <c r="T28" s="8">
        <v>155.37606198069031</v>
      </c>
      <c r="U28" s="8">
        <v>263.21393173924747</v>
      </c>
      <c r="V28" s="8">
        <v>223.88852833153044</v>
      </c>
      <c r="W28" s="8">
        <v>259.81244969631393</v>
      </c>
      <c r="X28" s="8">
        <v>233.94114498235319</v>
      </c>
      <c r="Y28" s="8">
        <v>74.462449072082705</v>
      </c>
      <c r="Z28" s="8">
        <v>354.23130742705501</v>
      </c>
      <c r="AA28" s="8">
        <v>-77.436057233593985</v>
      </c>
      <c r="AB28" s="8">
        <v>-360.08319490378489</v>
      </c>
    </row>
    <row r="29" spans="1:236" ht="15.75" customHeight="1" thickBot="1">
      <c r="A29" s="44" t="s">
        <v>39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L29" s="58"/>
      <c r="BD29" s="58"/>
      <c r="BV29" s="58"/>
      <c r="CN29" s="58"/>
      <c r="DF29" s="58"/>
      <c r="DX29" s="58"/>
      <c r="EP29" s="58"/>
      <c r="FH29" s="58"/>
      <c r="FZ29" s="58"/>
      <c r="GR29" s="58"/>
      <c r="HJ29" s="58"/>
      <c r="IB29" s="58"/>
    </row>
    <row r="30" spans="1:236" ht="15.75">
      <c r="A30" s="55" t="s">
        <v>28</v>
      </c>
      <c r="B30" s="47">
        <v>17.721905369445267</v>
      </c>
      <c r="C30" s="47">
        <v>23.737596280156154</v>
      </c>
      <c r="D30" s="47">
        <v>33.022487164549489</v>
      </c>
      <c r="E30" s="47">
        <v>31.32511891483972</v>
      </c>
      <c r="F30" s="47">
        <v>13.815282075170529</v>
      </c>
      <c r="G30" s="47">
        <v>30.560674334786142</v>
      </c>
      <c r="H30" s="47">
        <v>12.877194280163138</v>
      </c>
      <c r="I30" s="47">
        <v>19.538567528249942</v>
      </c>
      <c r="J30" s="47">
        <v>-1.2609806646880912</v>
      </c>
      <c r="K30" s="47">
        <v>-19.773709903356107</v>
      </c>
      <c r="L30" s="47">
        <v>41.77337373770419</v>
      </c>
      <c r="M30" s="47">
        <v>24.042961759670405</v>
      </c>
      <c r="N30" s="48"/>
      <c r="O30" s="48">
        <v>6.4077049826768047</v>
      </c>
      <c r="P30" s="48"/>
      <c r="Q30" s="48">
        <v>8.1562724035552066</v>
      </c>
      <c r="R30" s="48"/>
      <c r="S30" s="48">
        <v>5.1687552501806948</v>
      </c>
      <c r="T30" s="48">
        <f t="shared" ref="T30:Z30" si="1">+T18/S18*100-100</f>
        <v>-5.5013949108442546</v>
      </c>
      <c r="U30" s="48">
        <f t="shared" si="1"/>
        <v>13.60277596740093</v>
      </c>
      <c r="V30" s="48">
        <f t="shared" si="1"/>
        <v>23.709564182090219</v>
      </c>
      <c r="W30" s="48">
        <f t="shared" si="1"/>
        <v>12.066791952367396</v>
      </c>
      <c r="X30" s="48">
        <f t="shared" si="1"/>
        <v>15.709804500958342</v>
      </c>
      <c r="Y30" s="48">
        <f t="shared" si="1"/>
        <v>-34.198868672796166</v>
      </c>
      <c r="Z30" s="48">
        <f t="shared" si="1"/>
        <v>29.720615127265461</v>
      </c>
      <c r="AA30" s="48">
        <v>-14.601929001463361</v>
      </c>
      <c r="AB30" s="48">
        <f>+AB18/AA18*100-100</f>
        <v>45.26800081151984</v>
      </c>
    </row>
    <row r="31" spans="1:236" ht="15.75">
      <c r="A31" s="53" t="s">
        <v>30</v>
      </c>
      <c r="B31" s="1">
        <v>9.1422385592941282</v>
      </c>
      <c r="C31" s="1">
        <v>9.8679248578237662</v>
      </c>
      <c r="D31" s="1">
        <v>11.427325621337971</v>
      </c>
      <c r="E31" s="1">
        <v>26.729948166595747</v>
      </c>
      <c r="F31" s="1">
        <v>15.224834124019665</v>
      </c>
      <c r="G31" s="1">
        <v>27.169810054147845</v>
      </c>
      <c r="H31" s="1">
        <v>19.653405495708782</v>
      </c>
      <c r="I31" s="1">
        <v>44.494815694648537</v>
      </c>
      <c r="J31" s="1">
        <v>30.857488421341344</v>
      </c>
      <c r="K31" s="1">
        <v>-22.58933683177068</v>
      </c>
      <c r="L31" s="1">
        <v>15.579343442577226</v>
      </c>
      <c r="M31" s="1">
        <v>8.3900242765434285</v>
      </c>
      <c r="N31" s="1"/>
      <c r="O31" s="1">
        <v>4.3422900587587634</v>
      </c>
      <c r="P31" s="1"/>
      <c r="Q31" s="1">
        <v>6.7236908377677338</v>
      </c>
      <c r="R31" s="1"/>
      <c r="S31" s="1">
        <v>0.18658000910811268</v>
      </c>
      <c r="T31" s="1">
        <f t="shared" ref="T31:Z31" si="2">+T20/S20*100-100</f>
        <v>-19.46437822372252</v>
      </c>
      <c r="U31" s="1">
        <f t="shared" si="2"/>
        <v>1.148554367728579</v>
      </c>
      <c r="V31" s="1">
        <f t="shared" si="2"/>
        <v>26.412123233886035</v>
      </c>
      <c r="W31" s="1">
        <f t="shared" si="2"/>
        <v>17.537608776426111</v>
      </c>
      <c r="X31" s="1">
        <f t="shared" si="2"/>
        <v>13.120372725442436</v>
      </c>
      <c r="Y31" s="1">
        <f t="shared" si="2"/>
        <v>-33.19959470782247</v>
      </c>
      <c r="Z31" s="1">
        <f t="shared" si="2"/>
        <v>20.261284666838847</v>
      </c>
      <c r="AA31" s="1">
        <v>-21.075163473769919</v>
      </c>
      <c r="AB31" s="1">
        <f>+AB20/AA20*100-100</f>
        <v>50.494329077014157</v>
      </c>
    </row>
    <row r="32" spans="1:236" ht="15.75">
      <c r="A32" s="53" t="s">
        <v>40</v>
      </c>
      <c r="B32" s="1">
        <v>27.082516470518186</v>
      </c>
      <c r="C32" s="1">
        <f t="shared" ref="C32:M32" si="3">+C19/B19*100-100</f>
        <v>17.713124659807761</v>
      </c>
      <c r="D32" s="1">
        <f t="shared" si="3"/>
        <v>50.149043899820214</v>
      </c>
      <c r="E32" s="1">
        <f t="shared" si="3"/>
        <v>30.732946712238686</v>
      </c>
      <c r="F32" s="1">
        <f t="shared" si="3"/>
        <v>6.2573626791297983</v>
      </c>
      <c r="G32" s="1">
        <f t="shared" si="3"/>
        <v>33.536138085559486</v>
      </c>
      <c r="H32" s="1">
        <f t="shared" si="3"/>
        <v>2.3595163168215265</v>
      </c>
      <c r="I32" s="1">
        <f t="shared" si="3"/>
        <v>14.36454894257821</v>
      </c>
      <c r="J32" s="1">
        <f t="shared" si="3"/>
        <v>-8.1328410545436327</v>
      </c>
      <c r="K32" s="1">
        <f t="shared" si="3"/>
        <v>-30.07106075073996</v>
      </c>
      <c r="L32" s="1">
        <f t="shared" si="3"/>
        <v>54.79004688207246</v>
      </c>
      <c r="M32" s="1">
        <f t="shared" si="3"/>
        <v>19.547756202705031</v>
      </c>
      <c r="N32" s="1"/>
      <c r="O32" s="1">
        <f>+O19/M19*100-100</f>
        <v>5.8776773104025608</v>
      </c>
      <c r="P32" s="1"/>
      <c r="Q32" s="1">
        <f>+Q19/O19*100-100</f>
        <v>7.9272983314561145</v>
      </c>
      <c r="R32" s="1"/>
      <c r="S32" s="1">
        <f>+S19/Q19*100-100</f>
        <v>3.8079557661438344</v>
      </c>
      <c r="T32" s="1">
        <f t="shared" ref="T32:Z32" si="4">+T19/S19*100-100</f>
        <v>-4.3724223859709781</v>
      </c>
      <c r="U32" s="1">
        <f t="shared" si="4"/>
        <v>16.511303230469025</v>
      </c>
      <c r="V32" s="1">
        <f t="shared" si="4"/>
        <v>26.152590296612459</v>
      </c>
      <c r="W32" s="1">
        <f t="shared" si="4"/>
        <v>14.107480714826053</v>
      </c>
      <c r="X32" s="1">
        <f t="shared" si="4"/>
        <v>20.706103727058306</v>
      </c>
      <c r="Y32" s="1">
        <f t="shared" si="4"/>
        <v>-19.160341914947523</v>
      </c>
      <c r="Z32" s="1">
        <f t="shared" si="4"/>
        <v>20.418977812512338</v>
      </c>
      <c r="AA32" s="1">
        <v>-1.5167130295855742</v>
      </c>
      <c r="AB32" s="1">
        <f>+AB19/AA19*100-100</f>
        <v>27.832054053907157</v>
      </c>
    </row>
    <row r="33" spans="1:239" ht="16.5" thickBot="1">
      <c r="A33" s="54" t="s">
        <v>31</v>
      </c>
      <c r="B33" s="8">
        <v>10.231292940479619</v>
      </c>
      <c r="C33" s="8">
        <f t="shared" ref="C33:M33" si="5">+C21/B21*100-100</f>
        <v>0.90761740743371888</v>
      </c>
      <c r="D33" s="8">
        <f t="shared" si="5"/>
        <v>14.744659352072915</v>
      </c>
      <c r="E33" s="8">
        <f t="shared" si="5"/>
        <v>30.136312626472119</v>
      </c>
      <c r="F33" s="8">
        <f t="shared" si="5"/>
        <v>7.1976608033830587</v>
      </c>
      <c r="G33" s="8">
        <f t="shared" si="5"/>
        <v>31.9065373461452</v>
      </c>
      <c r="H33" s="8">
        <f t="shared" si="5"/>
        <v>20.233952270573056</v>
      </c>
      <c r="I33" s="8">
        <f t="shared" si="5"/>
        <v>46.059434626410706</v>
      </c>
      <c r="J33" s="8">
        <f t="shared" si="5"/>
        <v>34.285717993129651</v>
      </c>
      <c r="K33" s="8">
        <f t="shared" si="5"/>
        <v>-26.997738343241593</v>
      </c>
      <c r="L33" s="8">
        <f t="shared" si="5"/>
        <v>13.954911721872065</v>
      </c>
      <c r="M33" s="8">
        <f t="shared" si="5"/>
        <v>8.5248146565063792</v>
      </c>
      <c r="N33" s="8"/>
      <c r="O33" s="8">
        <f>+O21/M21*100-100</f>
        <v>2.4346448269105565</v>
      </c>
      <c r="P33" s="8"/>
      <c r="Q33" s="8">
        <f>+Q21/O21*100-100</f>
        <v>5.6347056225063028</v>
      </c>
      <c r="R33" s="8"/>
      <c r="S33" s="8">
        <f>+S21/Q21*100-100</f>
        <v>-2.0476550269751641</v>
      </c>
      <c r="T33" s="8">
        <f t="shared" ref="T33:Z33" si="6">+T21/S21*100-100</f>
        <v>-25.129583946576687</v>
      </c>
      <c r="U33" s="8">
        <f t="shared" si="6"/>
        <v>2.0847884603637681</v>
      </c>
      <c r="V33" s="8">
        <f t="shared" si="6"/>
        <v>32.026913324653947</v>
      </c>
      <c r="W33" s="8">
        <f t="shared" si="6"/>
        <v>17.43265739374516</v>
      </c>
      <c r="X33" s="8">
        <f t="shared" si="6"/>
        <v>12.756816760550265</v>
      </c>
      <c r="Y33" s="8">
        <f t="shared" si="6"/>
        <v>-19.969967873203359</v>
      </c>
      <c r="Z33" s="8">
        <f t="shared" si="6"/>
        <v>19.031122922504352</v>
      </c>
      <c r="AA33" s="8">
        <v>-11.272199512089273</v>
      </c>
      <c r="AB33" s="8">
        <f>+AB21/AA21*100-100</f>
        <v>44.337666010715509</v>
      </c>
    </row>
    <row r="34" spans="1:239" ht="15.75" customHeight="1" thickBot="1">
      <c r="A34" s="44" t="s">
        <v>41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L34" s="58"/>
      <c r="BD34" s="58"/>
      <c r="BV34" s="58"/>
      <c r="CN34" s="58"/>
      <c r="DF34" s="58"/>
      <c r="DX34" s="58"/>
      <c r="EP34" s="58"/>
      <c r="FH34" s="58"/>
      <c r="FZ34" s="58"/>
      <c r="GR34" s="58"/>
      <c r="HJ34" s="58"/>
      <c r="IB34" s="58"/>
    </row>
    <row r="35" spans="1:239" ht="15.75">
      <c r="A35" s="46" t="s">
        <v>42</v>
      </c>
      <c r="B35" s="47">
        <f t="shared" ref="B35:M35" si="7">+B17/B4*100</f>
        <v>-15.780742294428366</v>
      </c>
      <c r="C35" s="47">
        <f t="shared" si="7"/>
        <v>-10.439816571715319</v>
      </c>
      <c r="D35" s="47">
        <f t="shared" si="7"/>
        <v>-6.220104597103818</v>
      </c>
      <c r="E35" s="47">
        <f t="shared" si="7"/>
        <v>-6.1811985053756544</v>
      </c>
      <c r="F35" s="47">
        <f t="shared" si="7"/>
        <v>-2.2043591763313057</v>
      </c>
      <c r="G35" s="47">
        <f t="shared" si="7"/>
        <v>-2.5283410439484588</v>
      </c>
      <c r="H35" s="47">
        <f t="shared" si="7"/>
        <v>-2.3953707671629565</v>
      </c>
      <c r="I35" s="47">
        <f t="shared" si="7"/>
        <v>-7.356620348739348</v>
      </c>
      <c r="J35" s="47">
        <f t="shared" si="7"/>
        <v>-14.224675830310312</v>
      </c>
      <c r="K35" s="47">
        <f t="shared" si="7"/>
        <v>-16.483562497372713</v>
      </c>
      <c r="L35" s="47">
        <f t="shared" si="7"/>
        <v>-13.621961653407938</v>
      </c>
      <c r="M35" s="47">
        <f t="shared" si="7"/>
        <v>-10.440350185818167</v>
      </c>
      <c r="N35" s="47"/>
      <c r="O35" s="47">
        <f>+O17/O4*100</f>
        <v>-9.9622572327873709</v>
      </c>
      <c r="P35" s="47"/>
      <c r="Q35" s="47">
        <f>+Q17/Q4*100</f>
        <v>-7.2971602578523047</v>
      </c>
      <c r="R35" s="47"/>
      <c r="S35" s="47">
        <f t="shared" ref="S35:AB35" si="8">+S17/S4*100</f>
        <v>-7.7504764486241458</v>
      </c>
      <c r="T35" s="47">
        <f t="shared" si="8"/>
        <v>-2.6852083584523609</v>
      </c>
      <c r="U35" s="47">
        <f t="shared" si="8"/>
        <v>-1.0132129729279324</v>
      </c>
      <c r="V35" s="47">
        <f t="shared" si="8"/>
        <v>-1.520999883199069</v>
      </c>
      <c r="W35" s="47">
        <f t="shared" si="8"/>
        <v>-7.0305416660694782</v>
      </c>
      <c r="X35" s="47">
        <f t="shared" si="8"/>
        <v>-7.3591240712202968</v>
      </c>
      <c r="Y35" s="47">
        <f t="shared" si="8"/>
        <v>-3.7867193300883688</v>
      </c>
      <c r="Z35" s="47">
        <f t="shared" si="8"/>
        <v>-3.6884296789059885</v>
      </c>
      <c r="AA35" s="47">
        <f t="shared" si="8"/>
        <v>-2.7764639045517425</v>
      </c>
      <c r="AB35" s="47">
        <f t="shared" si="8"/>
        <v>-9.3141001862143913</v>
      </c>
    </row>
    <row r="36" spans="1:239" ht="31.5">
      <c r="A36" s="53" t="s">
        <v>43</v>
      </c>
      <c r="B36" s="1">
        <f t="shared" ref="B36:M36" si="9">+(B17-B26)/B4*100</f>
        <v>-20.257969746555627</v>
      </c>
      <c r="C36" s="1">
        <f t="shared" si="9"/>
        <v>-13.214746557468745</v>
      </c>
      <c r="D36" s="1">
        <f t="shared" si="9"/>
        <v>-8.2202026873847416</v>
      </c>
      <c r="E36" s="1">
        <f t="shared" si="9"/>
        <v>-7.9360810633604837</v>
      </c>
      <c r="F36" s="1">
        <f t="shared" si="9"/>
        <v>-3.6423393497897179</v>
      </c>
      <c r="G36" s="1">
        <f t="shared" si="9"/>
        <v>-3.6914709395210612</v>
      </c>
      <c r="H36" s="1">
        <f t="shared" si="9"/>
        <v>-3.6540723962948536</v>
      </c>
      <c r="I36" s="1">
        <f t="shared" si="9"/>
        <v>-8.3109047975204238</v>
      </c>
      <c r="J36" s="1">
        <f t="shared" si="9"/>
        <v>-14.787955328758876</v>
      </c>
      <c r="K36" s="1">
        <f t="shared" si="9"/>
        <v>-17.222234920460544</v>
      </c>
      <c r="L36" s="1">
        <f t="shared" si="9"/>
        <v>-14.429644306954122</v>
      </c>
      <c r="M36" s="1">
        <f t="shared" si="9"/>
        <v>-11.958551940592898</v>
      </c>
      <c r="N36" s="1"/>
      <c r="O36" s="1">
        <f>+(O17-O26)/O4*100</f>
        <v>-10.812227763993162</v>
      </c>
      <c r="P36" s="1"/>
      <c r="Q36" s="1">
        <f>+(Q17-Q26)/Q4*100</f>
        <v>-8.1164452761009453</v>
      </c>
      <c r="R36" s="1"/>
      <c r="S36" s="1">
        <f t="shared" ref="S36:AB36" si="10">+(S17-S26)/S4*100</f>
        <v>-8.4120165370960152</v>
      </c>
      <c r="T36" s="1">
        <f t="shared" si="10"/>
        <v>-3.9470929410258373</v>
      </c>
      <c r="U36" s="1">
        <f t="shared" si="10"/>
        <v>-2.3527693976480113</v>
      </c>
      <c r="V36" s="1">
        <f t="shared" si="10"/>
        <v>-2.9409744227093464</v>
      </c>
      <c r="W36" s="1">
        <f t="shared" si="10"/>
        <v>-8.1876948223785195</v>
      </c>
      <c r="X36" s="1">
        <f t="shared" si="10"/>
        <v>-8.4253309077383136</v>
      </c>
      <c r="Y36" s="1">
        <f t="shared" si="10"/>
        <v>-5.5245504255588589</v>
      </c>
      <c r="Z36" s="1">
        <f t="shared" si="10"/>
        <v>-4.2789736793994342</v>
      </c>
      <c r="AA36" s="1">
        <f t="shared" si="10"/>
        <v>-3.7214255334977722</v>
      </c>
      <c r="AB36" s="1">
        <f t="shared" si="10"/>
        <v>-9.9561006019842413</v>
      </c>
      <c r="AD36" s="20" t="s">
        <v>15</v>
      </c>
    </row>
    <row r="37" spans="1:239" ht="15.75">
      <c r="A37" s="53" t="s">
        <v>28</v>
      </c>
      <c r="B37" s="52">
        <v>23.758603272101649</v>
      </c>
      <c r="C37" s="52">
        <v>26.52786726903183</v>
      </c>
      <c r="D37" s="52">
        <v>31.458761313307797</v>
      </c>
      <c r="E37" s="52">
        <v>34.973994932271019</v>
      </c>
      <c r="F37" s="52">
        <v>31.241037685391781</v>
      </c>
      <c r="G37" s="52">
        <v>29.769755594842845</v>
      </c>
      <c r="H37" s="52">
        <v>25.792429195192167</v>
      </c>
      <c r="I37" s="52">
        <v>21.381602463676622</v>
      </c>
      <c r="J37" s="52">
        <v>16.666308597664635</v>
      </c>
      <c r="K37" s="52">
        <v>18.030732932534889</v>
      </c>
      <c r="L37" s="52">
        <v>23.872591870593872</v>
      </c>
      <c r="M37" s="52">
        <v>27.037716242649296</v>
      </c>
      <c r="N37" s="9"/>
      <c r="O37" s="9">
        <v>27.472025511742526</v>
      </c>
      <c r="P37" s="9"/>
      <c r="Q37" s="9">
        <v>28.371179417603017</v>
      </c>
      <c r="R37" s="9"/>
      <c r="S37" s="56">
        <f t="shared" ref="S37:AB37" si="11">+S18/S4*100</f>
        <v>28.600416468389056</v>
      </c>
      <c r="T37" s="56">
        <f t="shared" si="11"/>
        <v>29.731922142997202</v>
      </c>
      <c r="U37" s="56">
        <f t="shared" si="11"/>
        <v>33.799348543925483</v>
      </c>
      <c r="V37" s="56">
        <f t="shared" si="11"/>
        <v>38.253583785186443</v>
      </c>
      <c r="W37" s="56">
        <f t="shared" si="11"/>
        <v>39.66756948111977</v>
      </c>
      <c r="X37" s="56">
        <f t="shared" si="11"/>
        <v>41.985467543342466</v>
      </c>
      <c r="Y37" s="56">
        <f t="shared" si="11"/>
        <v>29.763121145059745</v>
      </c>
      <c r="Z37" s="56">
        <f t="shared" si="11"/>
        <v>35.211607741882723</v>
      </c>
      <c r="AA37" s="56">
        <f t="shared" si="11"/>
        <v>36.204903675792195</v>
      </c>
      <c r="AB37" s="56">
        <f t="shared" si="11"/>
        <v>42.041119765701673</v>
      </c>
    </row>
    <row r="38" spans="1:239" ht="16.5" thickBot="1">
      <c r="A38" s="54" t="s">
        <v>30</v>
      </c>
      <c r="B38" s="57">
        <v>51.576729221285909</v>
      </c>
      <c r="C38" s="57">
        <v>51.133376844874057</v>
      </c>
      <c r="D38" s="57">
        <v>50.79376440186887</v>
      </c>
      <c r="E38" s="57">
        <v>54.493597446620655</v>
      </c>
      <c r="F38" s="57">
        <v>49.280056797686186</v>
      </c>
      <c r="G38" s="57">
        <v>45.73963095573793</v>
      </c>
      <c r="H38" s="57">
        <v>42.007660163374183</v>
      </c>
      <c r="I38" s="57">
        <v>42.094050113607494</v>
      </c>
      <c r="J38" s="57">
        <v>43.484016626524422</v>
      </c>
      <c r="K38" s="57">
        <v>45.392875331824243</v>
      </c>
      <c r="L38" s="57">
        <v>48.995865600206152</v>
      </c>
      <c r="M38" s="57">
        <v>48.489114865561035</v>
      </c>
      <c r="N38" s="42"/>
      <c r="O38" s="10">
        <v>48.320676939357469</v>
      </c>
      <c r="P38" s="10"/>
      <c r="Q38" s="10">
        <v>49.242195638090259</v>
      </c>
      <c r="R38" s="10"/>
      <c r="S38" s="41">
        <f t="shared" ref="S38:AB38" si="12">+S20/S4*100</f>
        <v>47.265201617861102</v>
      </c>
      <c r="T38" s="41">
        <f t="shared" si="12"/>
        <v>41.874994462057288</v>
      </c>
      <c r="U38" s="41">
        <f t="shared" si="12"/>
        <v>42.384868661061518</v>
      </c>
      <c r="V38" s="41">
        <f t="shared" si="12"/>
        <v>49.018508109151192</v>
      </c>
      <c r="W38" s="41">
        <f t="shared" si="12"/>
        <v>53.311814376623623</v>
      </c>
      <c r="X38" s="41">
        <f t="shared" si="12"/>
        <v>55.164226569505168</v>
      </c>
      <c r="Y38" s="41">
        <f t="shared" si="12"/>
        <v>39.699290821108583</v>
      </c>
      <c r="Z38" s="41">
        <f t="shared" si="12"/>
        <v>43.541859408507037</v>
      </c>
      <c r="AA38" s="41">
        <f t="shared" si="12"/>
        <v>43.136763739736139</v>
      </c>
      <c r="AB38" s="41">
        <f t="shared" si="12"/>
        <v>51.892502363362425</v>
      </c>
    </row>
    <row r="39" spans="1:239" ht="27">
      <c r="A39" s="85" t="s">
        <v>25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</row>
    <row r="40" spans="1:239" ht="15.75" customHeight="1" thickBot="1">
      <c r="A40" s="1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  <c r="BG40" s="104"/>
      <c r="BH40" s="104"/>
      <c r="BI40" s="104"/>
      <c r="BJ40" s="104"/>
      <c r="BK40" s="10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104"/>
      <c r="CB40" s="104"/>
      <c r="CC40" s="104"/>
      <c r="CD40" s="104"/>
      <c r="CE40" s="10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104"/>
      <c r="CV40" s="104"/>
      <c r="CW40" s="104"/>
      <c r="CX40" s="104"/>
      <c r="CY40" s="104"/>
      <c r="CZ40" s="104"/>
      <c r="DA40" s="104"/>
      <c r="DB40" s="104"/>
      <c r="DC40" s="104"/>
      <c r="DD40" s="104"/>
      <c r="DE40" s="104"/>
      <c r="DF40" s="104"/>
      <c r="DG40" s="104"/>
      <c r="DH40" s="104"/>
      <c r="DI40" s="104"/>
      <c r="DJ40" s="104"/>
      <c r="DK40" s="104"/>
      <c r="DL40" s="104"/>
      <c r="DM40" s="104"/>
      <c r="DN40" s="104"/>
      <c r="DO40" s="104"/>
      <c r="DP40" s="104"/>
      <c r="DQ40" s="104"/>
      <c r="DR40" s="104"/>
      <c r="DS40" s="104"/>
      <c r="DT40" s="104"/>
      <c r="DU40" s="104"/>
      <c r="DV40" s="104"/>
      <c r="DW40" s="104"/>
      <c r="DX40" s="104"/>
      <c r="DY40" s="104"/>
      <c r="DZ40" s="104"/>
      <c r="EA40" s="104"/>
      <c r="EB40" s="104"/>
      <c r="EC40" s="104"/>
      <c r="ED40" s="104"/>
      <c r="EE40" s="104"/>
      <c r="EF40" s="104"/>
      <c r="EG40" s="104"/>
      <c r="EH40" s="104"/>
      <c r="EI40" s="104"/>
      <c r="EJ40" s="104"/>
      <c r="EK40" s="104"/>
      <c r="EL40" s="104"/>
      <c r="EM40" s="104"/>
      <c r="EN40" s="104"/>
      <c r="EO40" s="104"/>
      <c r="EP40" s="104"/>
      <c r="EQ40" s="104"/>
      <c r="ER40" s="104"/>
      <c r="ES40" s="104"/>
      <c r="ET40" s="104"/>
      <c r="EU40" s="104"/>
      <c r="EV40" s="104"/>
      <c r="EW40" s="104"/>
      <c r="EX40" s="104"/>
      <c r="EY40" s="104"/>
      <c r="EZ40" s="104"/>
      <c r="FA40" s="104"/>
      <c r="FB40" s="104"/>
      <c r="FC40" s="104"/>
      <c r="FD40" s="104"/>
      <c r="FE40" s="104"/>
      <c r="FF40" s="104"/>
      <c r="FG40" s="104"/>
      <c r="FH40" s="104"/>
      <c r="FI40" s="104"/>
      <c r="FJ40" s="104"/>
      <c r="FK40" s="104"/>
      <c r="FL40" s="104"/>
      <c r="FM40" s="104"/>
      <c r="FN40" s="104"/>
      <c r="FO40" s="104"/>
      <c r="FP40" s="104"/>
      <c r="FQ40" s="104"/>
      <c r="FR40" s="104"/>
      <c r="FS40" s="104"/>
      <c r="FT40" s="104"/>
      <c r="FU40" s="104"/>
      <c r="FV40" s="104"/>
      <c r="FW40" s="104"/>
      <c r="FX40" s="104"/>
      <c r="FY40" s="104"/>
      <c r="FZ40" s="104"/>
      <c r="GA40" s="104"/>
      <c r="GB40" s="104"/>
      <c r="GC40" s="104"/>
      <c r="GD40" s="104"/>
      <c r="GE40" s="104"/>
      <c r="GF40" s="104"/>
      <c r="GG40" s="104"/>
      <c r="GH40" s="104"/>
      <c r="GI40" s="104"/>
      <c r="GJ40" s="104"/>
      <c r="GK40" s="104"/>
      <c r="GL40" s="104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</row>
    <row r="41" spans="1:239" ht="15.75">
      <c r="A41" s="59" t="s">
        <v>16</v>
      </c>
      <c r="B41" s="3">
        <v>863.72622721492633</v>
      </c>
      <c r="C41" s="4">
        <v>910.3566800647626</v>
      </c>
      <c r="D41" s="4">
        <v>1028.8276355275736</v>
      </c>
      <c r="E41" s="4">
        <v>1101.5852350069999</v>
      </c>
      <c r="F41" s="4">
        <v>1183.4820932620253</v>
      </c>
      <c r="G41" s="4">
        <v>1099.2327652313159</v>
      </c>
      <c r="H41" s="4">
        <v>1205.6351012707471</v>
      </c>
      <c r="I41" s="4">
        <v>1448.9055292898868</v>
      </c>
      <c r="J41" s="4">
        <v>1577.2366104099135</v>
      </c>
      <c r="K41" s="11">
        <v>2966.8293085871328</v>
      </c>
      <c r="L41" s="4">
        <v>3300.5306476681808</v>
      </c>
      <c r="M41" s="4">
        <v>3569.3004567353187</v>
      </c>
      <c r="N41" s="4">
        <v>3739.0899243343479</v>
      </c>
      <c r="O41" s="4">
        <v>3739.0893831776998</v>
      </c>
      <c r="P41" s="4">
        <v>3899.0945070338503</v>
      </c>
      <c r="Q41" s="4">
        <v>3899.0945070338503</v>
      </c>
      <c r="R41" s="48">
        <v>3785.3122941364522</v>
      </c>
      <c r="S41" s="48">
        <v>3785.3122941364522</v>
      </c>
      <c r="T41" s="48">
        <f>3839.9+476.3</f>
        <v>4316.2</v>
      </c>
      <c r="U41" s="48">
        <f>4300.9+504.7</f>
        <v>4805.5999999999995</v>
      </c>
      <c r="V41" s="48">
        <v>5494.9051296151156</v>
      </c>
      <c r="W41" s="48">
        <v>5536.3700533063047</v>
      </c>
      <c r="X41" s="48">
        <v>5787.4287839790341</v>
      </c>
      <c r="Y41" s="48">
        <v>5976.7771965765996</v>
      </c>
      <c r="Z41" s="48">
        <v>6665.5681637618209</v>
      </c>
      <c r="AA41" s="48" t="s">
        <v>6</v>
      </c>
      <c r="AB41" s="48" t="s">
        <v>6</v>
      </c>
    </row>
    <row r="42" spans="1:239" ht="15.75">
      <c r="A42" s="60" t="s">
        <v>17</v>
      </c>
      <c r="B42" s="61">
        <f t="shared" ref="B42:O42" si="13">+B41/B4*100</f>
        <v>45.182937242292368</v>
      </c>
      <c r="C42" s="52">
        <f t="shared" si="13"/>
        <v>42.972408235007862</v>
      </c>
      <c r="D42" s="52">
        <f t="shared" si="13"/>
        <v>43.294721265016683</v>
      </c>
      <c r="E42" s="52">
        <f t="shared" si="13"/>
        <v>39.243366339257328</v>
      </c>
      <c r="F42" s="52">
        <f t="shared" si="13"/>
        <v>33.089443893448284</v>
      </c>
      <c r="G42" s="52">
        <f t="shared" si="13"/>
        <v>22.431322337210187</v>
      </c>
      <c r="H42" s="52">
        <f t="shared" si="13"/>
        <v>18.883907600755094</v>
      </c>
      <c r="I42" s="52">
        <f t="shared" si="13"/>
        <v>15.738234401498591</v>
      </c>
      <c r="J42" s="52">
        <f t="shared" si="13"/>
        <v>13.524560083754784</v>
      </c>
      <c r="K42" s="52">
        <f t="shared" si="13"/>
        <v>34.306476065909131</v>
      </c>
      <c r="L42" s="52">
        <f t="shared" si="13"/>
        <v>35.641814632706307</v>
      </c>
      <c r="M42" s="52">
        <f t="shared" si="13"/>
        <v>35.192946371911795</v>
      </c>
      <c r="N42" s="52">
        <f t="shared" si="13"/>
        <v>37.549237571972881</v>
      </c>
      <c r="O42" s="52">
        <f t="shared" si="13"/>
        <v>35.209987223173627</v>
      </c>
      <c r="P42" s="12">
        <v>37.350129818356784</v>
      </c>
      <c r="Q42" s="52">
        <f>+Q41/Q4*100</f>
        <v>35.059700817654864</v>
      </c>
      <c r="R42" s="31">
        <v>34.763283894028859</v>
      </c>
      <c r="S42" s="52">
        <f t="shared" ref="S42:Z42" si="14">+S41/S4*100</f>
        <v>32.605299919345818</v>
      </c>
      <c r="T42" s="52">
        <f t="shared" si="14"/>
        <v>40.899055271810717</v>
      </c>
      <c r="U42" s="52">
        <f t="shared" si="14"/>
        <v>45.56755577891353</v>
      </c>
      <c r="V42" s="52">
        <f t="shared" si="14"/>
        <v>47.66820904640349</v>
      </c>
      <c r="W42" s="52">
        <f t="shared" si="14"/>
        <v>44.440636490149259</v>
      </c>
      <c r="X42" s="52">
        <f t="shared" si="14"/>
        <v>42.494630991387403</v>
      </c>
      <c r="Y42" s="52">
        <f t="shared" si="14"/>
        <v>47.278271091519329</v>
      </c>
      <c r="Z42" s="52">
        <f t="shared" si="14"/>
        <v>48.08726509415947</v>
      </c>
      <c r="AA42" s="52" t="s">
        <v>6</v>
      </c>
      <c r="AB42" s="52" t="s">
        <v>6</v>
      </c>
    </row>
    <row r="43" spans="1:239" ht="15.75">
      <c r="A43" s="60" t="s">
        <v>18</v>
      </c>
      <c r="B43" s="61">
        <v>3.8</v>
      </c>
      <c r="C43" s="52">
        <v>3.7</v>
      </c>
      <c r="D43" s="52">
        <v>4.4000000000000004</v>
      </c>
      <c r="E43" s="52">
        <v>4</v>
      </c>
      <c r="F43" s="52">
        <v>3.9</v>
      </c>
      <c r="G43" s="52">
        <v>4.0999999999999996</v>
      </c>
      <c r="H43" s="52">
        <v>4.8</v>
      </c>
      <c r="I43" s="52">
        <v>5.0999999999999996</v>
      </c>
      <c r="J43" s="52">
        <v>3.3</v>
      </c>
      <c r="K43" s="52">
        <v>6.1</v>
      </c>
      <c r="L43" s="52">
        <v>4.9000000000000004</v>
      </c>
      <c r="M43" s="52">
        <v>4.7</v>
      </c>
      <c r="N43" s="12"/>
      <c r="O43" s="31">
        <v>4.2</v>
      </c>
      <c r="P43" s="12"/>
      <c r="Q43" s="12">
        <v>4.9000000000000004</v>
      </c>
      <c r="R43" s="31"/>
      <c r="S43" s="12">
        <v>3.2572350662396241</v>
      </c>
      <c r="T43" s="12">
        <v>4.8206729405225444</v>
      </c>
      <c r="U43" s="12">
        <v>5.9171488045456986</v>
      </c>
      <c r="V43" s="12">
        <v>4.9144787987026559</v>
      </c>
      <c r="W43" s="12">
        <v>4.0821399149910453</v>
      </c>
      <c r="X43" s="12">
        <v>4.5516146954863812</v>
      </c>
      <c r="Y43" s="12">
        <v>6.3034951065190432</v>
      </c>
      <c r="Z43" s="12">
        <v>6.4</v>
      </c>
      <c r="AA43" s="12" t="s">
        <v>6</v>
      </c>
      <c r="AB43" s="12" t="s">
        <v>6</v>
      </c>
    </row>
    <row r="44" spans="1:239" ht="16.5" thickBot="1">
      <c r="A44" s="62" t="s">
        <v>19</v>
      </c>
      <c r="B44" s="61">
        <v>37.667666246693777</v>
      </c>
      <c r="C44" s="52">
        <v>38.830622056952947</v>
      </c>
      <c r="D44" s="52">
        <v>41.126262857588337</v>
      </c>
      <c r="E44" s="52">
        <v>44.733796189445833</v>
      </c>
      <c r="F44" s="52">
        <v>40.260547241538987</v>
      </c>
      <c r="G44" s="52">
        <v>37.754693275290393</v>
      </c>
      <c r="H44" s="52">
        <v>33.900044679283184</v>
      </c>
      <c r="I44" s="52">
        <v>31.737826288642061</v>
      </c>
      <c r="J44" s="52">
        <v>30.075162612094523</v>
      </c>
      <c r="K44" s="52">
        <v>31.711804132179562</v>
      </c>
      <c r="L44" s="52">
        <v>36.434228735400019</v>
      </c>
      <c r="M44" s="52">
        <v>37.763415554105158</v>
      </c>
      <c r="N44" s="31"/>
      <c r="O44" s="31">
        <v>37.896351225549999</v>
      </c>
      <c r="P44" s="31"/>
      <c r="Q44" s="31">
        <v>38.806687527846641</v>
      </c>
      <c r="R44" s="31"/>
      <c r="S44" s="31">
        <v>37.932809043125076</v>
      </c>
      <c r="T44" s="31">
        <v>35.803458302527247</v>
      </c>
      <c r="U44" s="31">
        <v>38.092108602493497</v>
      </c>
      <c r="V44" s="31">
        <v>43.636149679455784</v>
      </c>
      <c r="W44" s="31">
        <v>46.489737676562513</v>
      </c>
      <c r="X44" s="31">
        <f>+AVERAGE(X18,X20)/X4*100</f>
        <v>48.574847056423813</v>
      </c>
      <c r="Y44" s="31">
        <f>+AVERAGE(Y18,Y20)/Y4*100</f>
        <v>34.731205983084166</v>
      </c>
      <c r="Z44" s="31">
        <f>+AVERAGE(Z18,Z20)/Z4*100</f>
        <v>39.376733575194883</v>
      </c>
      <c r="AA44" s="31"/>
      <c r="AB44" s="31" t="s">
        <v>6</v>
      </c>
    </row>
    <row r="45" spans="1:239" ht="27">
      <c r="A45" s="85" t="s">
        <v>20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</row>
    <row r="46" spans="1:239" ht="14.25" thickBot="1">
      <c r="A46" s="85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</row>
    <row r="47" spans="1:239" ht="15.75" customHeight="1" thickBot="1">
      <c r="A47" s="44" t="s">
        <v>41</v>
      </c>
      <c r="B47" s="63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64"/>
      <c r="AB47" s="65"/>
      <c r="AL47" s="58"/>
      <c r="BD47" s="58"/>
      <c r="BV47" s="58"/>
      <c r="CN47" s="58"/>
      <c r="DF47" s="58"/>
      <c r="DX47" s="58"/>
      <c r="EP47" s="58"/>
      <c r="FH47" s="58"/>
      <c r="FZ47" s="58"/>
      <c r="GR47" s="58"/>
      <c r="HJ47" s="58"/>
      <c r="IB47" s="58"/>
    </row>
    <row r="48" spans="1:239" ht="15.75">
      <c r="A48" s="59" t="s">
        <v>44</v>
      </c>
      <c r="B48" s="66">
        <v>16.69023587119765</v>
      </c>
      <c r="C48" s="67">
        <v>16.462426770389548</v>
      </c>
      <c r="D48" s="67">
        <v>16.757628838088891</v>
      </c>
      <c r="E48" s="67">
        <v>17.989820222699404</v>
      </c>
      <c r="F48" s="67">
        <v>15.839027678674661</v>
      </c>
      <c r="G48" s="67">
        <v>16.708284260657795</v>
      </c>
      <c r="H48" s="67">
        <v>16.6150327343702</v>
      </c>
      <c r="I48" s="67">
        <v>18.672197525951461</v>
      </c>
      <c r="J48" s="48">
        <v>22.009673479502826</v>
      </c>
      <c r="K48" s="68">
        <v>21.962818254993948</v>
      </c>
      <c r="L48" s="48">
        <v>22.554731462897823</v>
      </c>
      <c r="M48" s="48">
        <v>23.315608124500255</v>
      </c>
      <c r="N48" s="48">
        <v>23.650694750549153</v>
      </c>
      <c r="O48" s="48">
        <v>22.177478143421695</v>
      </c>
      <c r="P48" s="48">
        <v>25.054262634042757</v>
      </c>
      <c r="Q48" s="48">
        <v>23.517464671476763</v>
      </c>
      <c r="R48" s="48">
        <v>25.276988551522894</v>
      </c>
      <c r="S48" s="48">
        <v>23.707834565702466</v>
      </c>
      <c r="T48" s="48">
        <f>+'[1]Macrocucanish-M (2)'!Q26/'Macrocucanish-Q (2)'!T$3*100</f>
        <v>23.152834026471236</v>
      </c>
      <c r="U48" s="48">
        <f>+'[1]Macrocucanish-M (2)'!R26/'Macrocucanish-Q (2)'!U$3*100</f>
        <v>23.111100018185251</v>
      </c>
      <c r="V48" s="48">
        <f>+'[1]Macrocucanish-M (2)'!S26/'Macrocucanish-Q (2)'!V$3*100</f>
        <v>22.244267342005781</v>
      </c>
      <c r="W48" s="48">
        <v>22.351273710033258</v>
      </c>
      <c r="X48" s="48">
        <v>23.924987409300275</v>
      </c>
      <c r="Y48" s="48">
        <v>25.24652525089482</v>
      </c>
      <c r="Z48" s="48">
        <v>24.113818866844682</v>
      </c>
      <c r="AA48" s="69">
        <v>27.318339527952634</v>
      </c>
      <c r="AB48" s="70">
        <v>28.665413307989574</v>
      </c>
      <c r="AC48" s="28"/>
    </row>
    <row r="49" spans="1:31" ht="15.75">
      <c r="A49" s="71" t="s">
        <v>45</v>
      </c>
      <c r="B49" s="34">
        <v>14.791524924459804</v>
      </c>
      <c r="C49" s="35">
        <v>14.356008848886209</v>
      </c>
      <c r="D49" s="35">
        <v>14.577835995419209</v>
      </c>
      <c r="E49" s="35">
        <v>14.01105438417501</v>
      </c>
      <c r="F49" s="35">
        <v>13.996405648715108</v>
      </c>
      <c r="G49" s="35">
        <v>14.335661180225841</v>
      </c>
      <c r="H49" s="35">
        <v>14.494246079050606</v>
      </c>
      <c r="I49" s="35">
        <v>16.052385749088199</v>
      </c>
      <c r="J49" s="31">
        <v>20.348905930005699</v>
      </c>
      <c r="K49" s="72">
        <v>19.902371771925598</v>
      </c>
      <c r="L49" s="31">
        <v>20.213697766894988</v>
      </c>
      <c r="M49" s="31">
        <v>20.577576301760406</v>
      </c>
      <c r="N49" s="31">
        <v>21.955692353860577</v>
      </c>
      <c r="O49" s="31">
        <v>20.588058508942012</v>
      </c>
      <c r="P49" s="31">
        <v>23.407025302630196</v>
      </c>
      <c r="Q49" s="31">
        <v>21.971266872209032</v>
      </c>
      <c r="R49" s="31">
        <v>23.496317185394311</v>
      </c>
      <c r="S49" s="31">
        <v>22.037704357034215</v>
      </c>
      <c r="T49" s="31">
        <f>+'[1]Macrocucanish-M (2)'!Q27/'Macrocucanish-Q (2)'!T$3*100</f>
        <v>21.173006082202807</v>
      </c>
      <c r="U49" s="31">
        <f>+'[1]Macrocucanish-M (2)'!R27/'Macrocucanish-Q (2)'!U$3*100</f>
        <v>21.307017246978095</v>
      </c>
      <c r="V49" s="31">
        <f>+'[1]Macrocucanish-M (2)'!S27/'Macrocucanish-Q (2)'!V$3*100</f>
        <v>20.810311842409803</v>
      </c>
      <c r="W49" s="31">
        <v>20.959087742633461</v>
      </c>
      <c r="X49" s="31">
        <v>22.378782553534201</v>
      </c>
      <c r="Y49" s="31">
        <v>22.408294171143979</v>
      </c>
      <c r="Z49" s="31">
        <v>22.725685283939846</v>
      </c>
      <c r="AA49" s="73">
        <v>26.036533198739903</v>
      </c>
      <c r="AB49" s="74">
        <v>26.985451535968679</v>
      </c>
      <c r="AC49" s="28"/>
    </row>
    <row r="50" spans="1:31" ht="15.75">
      <c r="A50" s="60" t="s">
        <v>46</v>
      </c>
      <c r="B50" s="34">
        <v>21.611380406409808</v>
      </c>
      <c r="C50" s="35">
        <v>20.782914766240811</v>
      </c>
      <c r="D50" s="35">
        <v>19.370122663538623</v>
      </c>
      <c r="E50" s="35">
        <v>19.262664906382302</v>
      </c>
      <c r="F50" s="35">
        <v>17.500500800494603</v>
      </c>
      <c r="G50" s="35">
        <v>18.602830627341824</v>
      </c>
      <c r="H50" s="35">
        <v>18.100000000000001</v>
      </c>
      <c r="I50" s="35">
        <v>20.154891039656832</v>
      </c>
      <c r="J50" s="31">
        <v>22.716446781309578</v>
      </c>
      <c r="K50" s="72">
        <v>29.573896360761616</v>
      </c>
      <c r="L50" s="31">
        <v>27.57978682404935</v>
      </c>
      <c r="M50" s="31">
        <v>26.112319054567646</v>
      </c>
      <c r="N50" s="31">
        <v>25.148153707351216</v>
      </c>
      <c r="O50" s="31">
        <v>23.581659442762916</v>
      </c>
      <c r="P50" s="31">
        <v>26.726769406746069</v>
      </c>
      <c r="Q50" s="31">
        <v>25.087381915275884</v>
      </c>
      <c r="R50" s="31">
        <v>27.270656746818545</v>
      </c>
      <c r="S50" s="31">
        <v>25.577739109775383</v>
      </c>
      <c r="T50" s="31">
        <f>+'[1]Macrocucanish-M (2)'!Q28/'Macrocucanish-Q (2)'!T$3*100</f>
        <v>27.936140594046371</v>
      </c>
      <c r="U50" s="31">
        <f>+'[1]Macrocucanish-M (2)'!R28/'Macrocucanish-Q (2)'!U$3*100</f>
        <v>28.596396924709417</v>
      </c>
      <c r="V50" s="31">
        <f>+'[1]Macrocucanish-M (2)'!S28/'Macrocucanish-Q (2)'!V$3*100</f>
        <v>27.042933625241311</v>
      </c>
      <c r="W50" s="31">
        <v>24.107009984327512</v>
      </c>
      <c r="X50" s="31">
        <v>24.902288352225018</v>
      </c>
      <c r="Y50" s="31">
        <v>30.649467707570849</v>
      </c>
      <c r="Z50" s="31">
        <v>28.703199871324721</v>
      </c>
      <c r="AA50" s="73">
        <v>31.667568791488844</v>
      </c>
      <c r="AB50" s="74">
        <v>26.733600871203837</v>
      </c>
      <c r="AC50" s="28"/>
    </row>
    <row r="51" spans="1:31" ht="16.5" thickBot="1">
      <c r="A51" s="62" t="s">
        <v>47</v>
      </c>
      <c r="B51" s="40">
        <v>-4.9211445352121581</v>
      </c>
      <c r="C51" s="41">
        <v>-4.3204879958512628</v>
      </c>
      <c r="D51" s="41">
        <v>-2.6124938254497319</v>
      </c>
      <c r="E51" s="41">
        <v>-1.2718210914929156</v>
      </c>
      <c r="F51" s="41">
        <v>-1.6614731218199432</v>
      </c>
      <c r="G51" s="41">
        <v>-1.8948843873074135</v>
      </c>
      <c r="H51" s="41">
        <v>-1.4946240965159936</v>
      </c>
      <c r="I51" s="41">
        <v>-1.4826935137053707</v>
      </c>
      <c r="J51" s="42">
        <v>-0.70677330180675368</v>
      </c>
      <c r="K51" s="75">
        <v>-7.6110781057676657</v>
      </c>
      <c r="L51" s="42">
        <v>-5.0250553611515283</v>
      </c>
      <c r="M51" s="42">
        <v>-2.7967109300673894</v>
      </c>
      <c r="N51" s="42">
        <v>-1.4974589568020611</v>
      </c>
      <c r="O51" s="42">
        <v>-1.4041812993412233</v>
      </c>
      <c r="P51" s="42">
        <v>-1.6725067727033125</v>
      </c>
      <c r="Q51" s="42">
        <v>-1.5699172437991233</v>
      </c>
      <c r="R51" s="42">
        <v>-1.9936681952956472</v>
      </c>
      <c r="S51" s="42">
        <v>-1.8699045440729183</v>
      </c>
      <c r="T51" s="42">
        <f>+'[1]Macrocucanish-M (2)'!Q29/'Macrocucanish-Q (2)'!T$3*100</f>
        <v>-4.7833065675751376</v>
      </c>
      <c r="U51" s="42">
        <f>+'[1]Macrocucanish-M (2)'!R29/'Macrocucanish-Q (2)'!U$3*100</f>
        <v>-5.4852969065241641</v>
      </c>
      <c r="V51" s="42">
        <f>+'[1]Macrocucanish-M (2)'!S29/'Macrocucanish-Q (2)'!V$3*100</f>
        <v>-4.7986662832355327</v>
      </c>
      <c r="W51" s="42">
        <v>-1.7557362742942513</v>
      </c>
      <c r="X51" s="42">
        <v>-0.9773009429247409</v>
      </c>
      <c r="Y51" s="42">
        <v>-5.4029424566760307</v>
      </c>
      <c r="Z51" s="42">
        <v>-4.5893810044800345</v>
      </c>
      <c r="AA51" s="76">
        <f>+AA48-AA50</f>
        <v>-4.3492292635362091</v>
      </c>
      <c r="AB51" s="77">
        <f>+AB48-AB50</f>
        <v>1.9318124367857372</v>
      </c>
      <c r="AC51" s="28"/>
      <c r="AD51" s="28"/>
      <c r="AE51" s="28"/>
    </row>
    <row r="52" spans="1:31" ht="27">
      <c r="A52" s="85" t="s">
        <v>21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</row>
    <row r="53" spans="1:31" s="94" customFormat="1" ht="67.5">
      <c r="A53" s="98" t="s">
        <v>48</v>
      </c>
      <c r="K53" s="97"/>
      <c r="N53" s="96"/>
      <c r="T53" s="95"/>
      <c r="U53" s="95"/>
      <c r="V53" s="95"/>
      <c r="W53" s="95"/>
      <c r="X53" s="95"/>
      <c r="Y53" s="95"/>
      <c r="Z53" s="95"/>
    </row>
    <row r="54" spans="1:31">
      <c r="A54" s="78"/>
      <c r="T54" s="28"/>
      <c r="U54" s="28"/>
      <c r="V54" s="28"/>
    </row>
    <row r="55" spans="1:31" ht="27">
      <c r="A55" s="78" t="s">
        <v>22</v>
      </c>
      <c r="J55" s="28"/>
      <c r="K55" s="13"/>
      <c r="L55" s="14"/>
      <c r="M55" s="14"/>
      <c r="N55" s="14"/>
      <c r="O55" s="14"/>
      <c r="P55" s="14"/>
      <c r="Q55" s="14"/>
      <c r="R55" s="14"/>
      <c r="T55" s="28"/>
      <c r="U55" s="28"/>
    </row>
    <row r="56" spans="1:31" ht="27.75" customHeight="1">
      <c r="A56" s="78" t="s">
        <v>23</v>
      </c>
      <c r="J56" s="28"/>
      <c r="K56" s="79"/>
      <c r="L56" s="80"/>
      <c r="M56" s="80"/>
      <c r="N56" s="80"/>
      <c r="O56" s="80"/>
      <c r="P56" s="80"/>
      <c r="Q56" s="80"/>
      <c r="R56" s="80"/>
      <c r="T56" s="28"/>
      <c r="U56" s="28"/>
      <c r="W56" s="81"/>
      <c r="X56" s="81"/>
      <c r="Y56" s="81"/>
      <c r="Z56" s="81"/>
    </row>
    <row r="57" spans="1:31" ht="15.75">
      <c r="A57" s="82"/>
      <c r="K57" s="83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31" ht="15.75">
      <c r="K58" s="79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31" ht="15.75">
      <c r="K59" s="79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31" ht="15.75">
      <c r="K60" s="79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  <row r="61" spans="1:31">
      <c r="K61" s="85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</row>
    <row r="62" spans="1:31" ht="15.75">
      <c r="K62" s="79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</row>
    <row r="63" spans="1:31" ht="15.75">
      <c r="K63" s="79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</row>
    <row r="64" spans="1:31" ht="15.75">
      <c r="K64" s="79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</row>
    <row r="65" spans="11:26" ht="15.75">
      <c r="K65" s="79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1:26" ht="15.75">
      <c r="K66" s="79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</row>
    <row r="67" spans="11:26" ht="18" customHeight="1">
      <c r="K67" s="79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</row>
    <row r="68" spans="11:26" ht="15.75">
      <c r="K68" s="79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1:26" ht="15.75">
      <c r="K69" s="79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</row>
    <row r="70" spans="11:26" ht="15.75">
      <c r="K70" s="79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1:26" ht="15.75">
      <c r="K71" s="88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</row>
    <row r="72" spans="11:26" ht="15.75">
      <c r="K72" s="79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</row>
    <row r="73" spans="11:26" ht="15.75">
      <c r="K73" s="79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</row>
    <row r="74" spans="11:26" ht="15.75">
      <c r="K74" s="79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</row>
    <row r="75" spans="11:26" ht="15.75">
      <c r="K75" s="79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</row>
    <row r="76" spans="11:26" ht="54.75" customHeight="1">
      <c r="K76" s="79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</row>
    <row r="77" spans="11:26" ht="15.75">
      <c r="K77" s="79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</row>
    <row r="78" spans="11:26" ht="15.75">
      <c r="K78" s="79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</row>
    <row r="79" spans="11:26" ht="15.75">
      <c r="K79" s="79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</row>
    <row r="80" spans="11:26" ht="15.75">
      <c r="K80" s="88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</row>
    <row r="81" spans="11:26">
      <c r="K81" s="82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1:26">
      <c r="K82" s="8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1:26" ht="15.75">
      <c r="K83" s="79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1:26" ht="15.75">
      <c r="K84" s="79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1:26" ht="15.75">
      <c r="K85" s="79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</row>
    <row r="86" spans="11:26" ht="15.75">
      <c r="K86" s="79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</row>
    <row r="87" spans="11:26">
      <c r="K87" s="90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1:26">
      <c r="K88" s="89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1:26" ht="15.75">
      <c r="K89" s="79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pans="11:26" ht="15.75">
      <c r="K90" s="88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1:26" ht="15.75">
      <c r="K91" s="79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</row>
    <row r="92" spans="11:26" ht="15.75">
      <c r="K92" s="79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1:26">
      <c r="K93" s="90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  <c r="Y93" s="91"/>
      <c r="Z93" s="91"/>
    </row>
    <row r="94" spans="11:26" ht="15.75"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</row>
    <row r="95" spans="11:26">
      <c r="K95" s="93"/>
    </row>
    <row r="96" spans="11:26">
      <c r="K96" s="93"/>
    </row>
    <row r="97" spans="11:11">
      <c r="K97" s="93"/>
    </row>
    <row r="98" spans="11:11">
      <c r="K98" s="93"/>
    </row>
    <row r="99" spans="11:11">
      <c r="K99" s="93"/>
    </row>
    <row r="100" spans="11:11">
      <c r="K100" s="93"/>
    </row>
    <row r="101" spans="11:11">
      <c r="K101" s="93"/>
    </row>
  </sheetData>
  <sheetProtection formatCells="0" formatColumns="0" formatRows="0" insertColumns="0" insertRows="0" insertHyperlinks="0" deleteColumns="0" deleteRows="0" sort="0" autoFilter="0" pivotTables="0"/>
  <mergeCells count="12">
    <mergeCell ref="GR40:HI40"/>
    <mergeCell ref="HJ40:IA40"/>
    <mergeCell ref="IB40:IE40"/>
    <mergeCell ref="AL40:BC40"/>
    <mergeCell ref="BD40:BU40"/>
    <mergeCell ref="BV40:CM40"/>
    <mergeCell ref="CN40:DE40"/>
    <mergeCell ref="DF40:DW40"/>
    <mergeCell ref="DX40:EO40"/>
    <mergeCell ref="EP40:FG40"/>
    <mergeCell ref="FH40:FY40"/>
    <mergeCell ref="FZ40:GQ40"/>
  </mergeCells>
  <printOptions horizontalCentered="1" verticalCentered="1"/>
  <pageMargins left="0.25" right="0.25" top="0.2" bottom="0.25" header="0.17" footer="0.19"/>
  <pageSetup paperSize="9" scale="82" fitToWidth="3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Macrocucanish-Q (2)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Babken Pashinyan</dc:creator>
  <cp:lastModifiedBy>Babken Pashinyan</cp:lastModifiedBy>
  <dcterms:created xsi:type="dcterms:W3CDTF">2015-06-05T18:17:20Z</dcterms:created>
  <dcterms:modified xsi:type="dcterms:W3CDTF">2022-07-22T11:07:04Z</dcterms:modified>
</cp:coreProperties>
</file>